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tabRatio="595"/>
  </bookViews>
  <sheets>
    <sheet name="бог59" sheetId="3" r:id="rId1"/>
    <sheet name="бог57" sheetId="4" r:id="rId2"/>
    <sheet name="бог61" sheetId="22" r:id="rId3"/>
    <sheet name="кр.пар.21индексация" sheetId="46" r:id="rId4"/>
    <sheet name="кр.пар23 " sheetId="8" r:id="rId5"/>
    <sheet name="кр.пар.25 индексация" sheetId="41" r:id="rId6"/>
    <sheet name="кр.пар31индексация" sheetId="6" r:id="rId7"/>
    <sheet name="кр.пар27 индексация" sheetId="40" r:id="rId8"/>
    <sheet name="кр.пар29" sheetId="5" r:id="rId9"/>
    <sheet name="кр.пар34" sheetId="15" r:id="rId10"/>
    <sheet name="М.Гор2" sheetId="42" r:id="rId11"/>
    <sheet name="М.Гор4" sheetId="47" r:id="rId12"/>
    <sheet name="косм11" sheetId="13" r:id="rId13"/>
    <sheet name="М.Гор5 индексация" sheetId="1" r:id="rId14"/>
    <sheet name="сов 32" sheetId="45" r:id="rId15"/>
    <sheet name="кос1в" sheetId="18" r:id="rId16"/>
    <sheet name="сов34" sheetId="7" r:id="rId17"/>
    <sheet name="кос9" sheetId="44" r:id="rId18"/>
    <sheet name="кос15" sheetId="33" r:id="rId19"/>
    <sheet name="косм19" sheetId="14" r:id="rId20"/>
    <sheet name="юб2" sheetId="43" r:id="rId21"/>
    <sheet name="юб10" sheetId="23" r:id="rId22"/>
    <sheet name="дзерж6" sheetId="35" r:id="rId23"/>
  </sheets>
  <definedNames>
    <definedName name="_xlnm.Print_Area" localSheetId="1">бог57!$A$1:$W$47</definedName>
    <definedName name="_xlnm.Print_Area" localSheetId="0">бог59!$A$1:$W$50</definedName>
    <definedName name="_xlnm.Print_Area" localSheetId="2">бог61!$A$1:$W$51</definedName>
    <definedName name="_xlnm.Print_Area" localSheetId="22">дзерж6!$A$1:$AZ$49</definedName>
    <definedName name="_xlnm.Print_Area" localSheetId="18">кос15!$A$1:$W$48</definedName>
    <definedName name="_xlnm.Print_Area" localSheetId="15">кос1в!$A$1:$W$49</definedName>
    <definedName name="_xlnm.Print_Area" localSheetId="17">кос9!$A$1:$AB$64</definedName>
    <definedName name="_xlnm.Print_Area" localSheetId="19">косм19!$A$1:$W$49</definedName>
    <definedName name="_xlnm.Print_Area" localSheetId="3">кр.пар.21индексация!$A$2:$Y$48</definedName>
    <definedName name="_xlnm.Print_Area" localSheetId="5">'кр.пар.25 индексация'!$A$2:$X$53</definedName>
    <definedName name="_xlnm.Print_Area" localSheetId="4">'кр.пар23 '!$A$1:$W$53</definedName>
    <definedName name="_xlnm.Print_Area" localSheetId="7">'кр.пар27 индексация'!$A$5:$V$49</definedName>
    <definedName name="_xlnm.Print_Area" localSheetId="8">кр.пар29!$A$2:$W$49</definedName>
    <definedName name="_xlnm.Print_Area" localSheetId="9">кр.пар34!$A$2:$V$47</definedName>
    <definedName name="_xlnm.Print_Area" localSheetId="10">М.Гор2!$A$1:$V$46</definedName>
    <definedName name="_xlnm.Print_Area" localSheetId="11">М.Гор4!$A$1:$U$44</definedName>
    <definedName name="_xlnm.Print_Area" localSheetId="13">'М.Гор5 индексация'!$A$1:$V$47</definedName>
    <definedName name="_xlnm.Print_Area" localSheetId="14">'сов 32'!$A$2:$V$48</definedName>
    <definedName name="_xlnm.Print_Area" localSheetId="16">сов34!$A$2:$V$48</definedName>
    <definedName name="_xlnm.Print_Area" localSheetId="21">юб10!$A$1:$W$55</definedName>
    <definedName name="_xlnm.Print_Area" localSheetId="20">юб2!$A$1:$W$51</definedName>
  </definedNames>
  <calcPr calcId="145621"/>
</workbook>
</file>

<file path=xl/calcChain.xml><?xml version="1.0" encoding="utf-8"?>
<calcChain xmlns="http://schemas.openxmlformats.org/spreadsheetml/2006/main">
  <c r="F18" i="15" l="1"/>
  <c r="F18" i="5"/>
  <c r="F18" i="41"/>
  <c r="F18" i="22"/>
  <c r="F17" i="43"/>
  <c r="F18" i="14"/>
  <c r="C19" i="44" l="1"/>
  <c r="C18" i="7"/>
  <c r="F17" i="18" l="1"/>
  <c r="F16" i="42" l="1"/>
  <c r="D40" i="18" l="1"/>
  <c r="D36" i="22"/>
  <c r="D36" i="42"/>
  <c r="C16" i="23" l="1"/>
  <c r="C16" i="42"/>
  <c r="D27" i="41" l="1"/>
  <c r="E27" i="41"/>
  <c r="G27" i="41" s="1"/>
  <c r="G25" i="41" l="1"/>
  <c r="F32" i="18" l="1"/>
  <c r="G24" i="8" l="1"/>
  <c r="G19" i="35" l="1"/>
  <c r="G18" i="43"/>
  <c r="G17" i="43" s="1"/>
  <c r="G20" i="44"/>
  <c r="E25" i="44" l="1"/>
  <c r="C17" i="18"/>
  <c r="C17" i="47"/>
  <c r="D23" i="43"/>
  <c r="C18" i="5"/>
  <c r="C18" i="1"/>
  <c r="C18" i="40"/>
  <c r="C19" i="45"/>
  <c r="C17" i="4"/>
  <c r="D23" i="35"/>
  <c r="D23" i="13"/>
  <c r="D25" i="44"/>
  <c r="D24" i="1"/>
  <c r="D22" i="42" l="1"/>
  <c r="C18" i="15"/>
  <c r="E24" i="41"/>
  <c r="D24" i="41"/>
  <c r="F27" i="8"/>
  <c r="F25" i="8"/>
  <c r="F22" i="8"/>
  <c r="F21" i="8"/>
  <c r="F14" i="8"/>
  <c r="F11" i="8"/>
  <c r="F10" i="8"/>
  <c r="C17" i="8"/>
  <c r="E24" i="22" l="1"/>
  <c r="D24" i="22"/>
  <c r="F23" i="3"/>
  <c r="F23" i="4"/>
  <c r="C18" i="22" l="1"/>
  <c r="G17" i="23"/>
  <c r="G16" i="23" s="1"/>
  <c r="G19" i="41"/>
  <c r="G18" i="41" s="1"/>
  <c r="G18" i="47"/>
  <c r="G17" i="47" s="1"/>
  <c r="G18" i="33"/>
  <c r="G17" i="33" s="1"/>
  <c r="C18" i="41"/>
  <c r="C17" i="6" l="1"/>
  <c r="C17" i="3"/>
  <c r="E23" i="43"/>
  <c r="C18" i="46" l="1"/>
  <c r="G23" i="35"/>
  <c r="F12" i="35"/>
  <c r="E12" i="35"/>
  <c r="D12" i="35"/>
  <c r="D13" i="35"/>
  <c r="G13" i="35" l="1"/>
  <c r="D12" i="43"/>
  <c r="F27" i="6" l="1"/>
  <c r="F25" i="6"/>
  <c r="F23" i="6"/>
  <c r="F22" i="6"/>
  <c r="F21" i="6"/>
  <c r="F14" i="6"/>
  <c r="F12" i="6"/>
  <c r="F11" i="6"/>
  <c r="F10" i="6"/>
  <c r="F28" i="40"/>
  <c r="F26" i="40"/>
  <c r="F24" i="40"/>
  <c r="F23" i="40"/>
  <c r="F22" i="40"/>
  <c r="F15" i="40"/>
  <c r="F13" i="40"/>
  <c r="F12" i="40"/>
  <c r="F11" i="40"/>
  <c r="F28" i="41" l="1"/>
  <c r="F26" i="41"/>
  <c r="F23" i="41"/>
  <c r="F22" i="41"/>
  <c r="F15" i="41"/>
  <c r="F12" i="41"/>
  <c r="F11" i="41"/>
  <c r="E28" i="41"/>
  <c r="E26" i="41"/>
  <c r="E23" i="41"/>
  <c r="E22" i="41"/>
  <c r="E15" i="41" l="1"/>
  <c r="E13" i="41"/>
  <c r="E12" i="41"/>
  <c r="E11" i="41"/>
  <c r="E10" i="41" l="1"/>
  <c r="G18" i="35" l="1"/>
  <c r="G19" i="44"/>
  <c r="G18" i="18"/>
  <c r="G17" i="18" s="1"/>
  <c r="G20" i="45"/>
  <c r="G19" i="45" s="1"/>
  <c r="G19" i="15"/>
  <c r="G18" i="15" s="1"/>
  <c r="G18" i="6"/>
  <c r="G17" i="6" s="1"/>
  <c r="G18" i="8"/>
  <c r="G17" i="8" s="1"/>
  <c r="G19" i="46"/>
  <c r="G18" i="46" s="1"/>
  <c r="G19" i="22"/>
  <c r="G18" i="22" s="1"/>
  <c r="G17" i="42" l="1"/>
  <c r="G16" i="42" s="1"/>
  <c r="G19" i="14"/>
  <c r="G18" i="14" s="1"/>
  <c r="G19" i="13"/>
  <c r="G17" i="13" s="1"/>
  <c r="G18" i="3"/>
  <c r="G17" i="3" s="1"/>
  <c r="G18" i="4"/>
  <c r="G17" i="4" s="1"/>
  <c r="G19" i="5"/>
  <c r="G18" i="5" s="1"/>
  <c r="G19" i="40"/>
  <c r="G18" i="40" s="1"/>
  <c r="G19" i="7"/>
  <c r="G18" i="7" s="1"/>
  <c r="G19" i="1"/>
  <c r="G18" i="1" s="1"/>
  <c r="C18" i="35" l="1"/>
  <c r="F14" i="40" l="1"/>
  <c r="C18" i="14" l="1"/>
  <c r="C17" i="33"/>
  <c r="C17" i="13"/>
  <c r="E12" i="43"/>
  <c r="G37" i="41"/>
  <c r="G36" i="41"/>
  <c r="G35" i="41"/>
  <c r="G34" i="41"/>
  <c r="G32" i="41"/>
  <c r="F30" i="41"/>
  <c r="E30" i="41"/>
  <c r="F29" i="41"/>
  <c r="E29" i="41"/>
  <c r="G37" i="46" l="1"/>
  <c r="D13" i="46" l="1"/>
  <c r="E13" i="46"/>
  <c r="F13" i="46"/>
  <c r="D14" i="44"/>
  <c r="E14" i="44"/>
  <c r="D24" i="40"/>
  <c r="D13" i="40"/>
  <c r="E13" i="40"/>
  <c r="D12" i="33"/>
  <c r="D11" i="23"/>
  <c r="E11" i="23"/>
  <c r="F11" i="23"/>
  <c r="D13" i="22"/>
  <c r="E13" i="22"/>
  <c r="D24" i="15" l="1"/>
  <c r="D13" i="15"/>
  <c r="E13" i="15"/>
  <c r="E23" i="13"/>
  <c r="E12" i="13"/>
  <c r="D12" i="13"/>
  <c r="D23" i="4"/>
  <c r="D12" i="4"/>
  <c r="G35" i="46" l="1"/>
  <c r="G35" i="5"/>
  <c r="F11" i="42" l="1"/>
  <c r="F13" i="22" l="1"/>
  <c r="D23" i="6"/>
  <c r="D12" i="6"/>
  <c r="F14" i="13"/>
  <c r="F15" i="13"/>
  <c r="F16" i="13"/>
  <c r="J7" i="47"/>
  <c r="G35" i="47"/>
  <c r="G34" i="47"/>
  <c r="G33" i="47"/>
  <c r="G32" i="47"/>
  <c r="E31" i="47"/>
  <c r="D31" i="47"/>
  <c r="G30" i="47"/>
  <c r="G23" i="47"/>
  <c r="G16" i="47"/>
  <c r="G15" i="47"/>
  <c r="F32" i="46"/>
  <c r="E32" i="46"/>
  <c r="D32" i="46"/>
  <c r="E21" i="46"/>
  <c r="D21" i="46"/>
  <c r="F30" i="46"/>
  <c r="E30" i="46"/>
  <c r="D30" i="46"/>
  <c r="F29" i="46"/>
  <c r="E29" i="46"/>
  <c r="D29" i="46"/>
  <c r="F28" i="46"/>
  <c r="E28" i="46"/>
  <c r="D28" i="46"/>
  <c r="G27" i="46"/>
  <c r="E26" i="46"/>
  <c r="D26" i="46"/>
  <c r="F25" i="46"/>
  <c r="E25" i="46"/>
  <c r="D25" i="46"/>
  <c r="G25" i="46" s="1"/>
  <c r="F22" i="46"/>
  <c r="E22" i="46"/>
  <c r="D22" i="46"/>
  <c r="D12" i="46"/>
  <c r="D10" i="46" s="1"/>
  <c r="E12" i="46"/>
  <c r="F12" i="46"/>
  <c r="D14" i="46"/>
  <c r="E14" i="46"/>
  <c r="G14" i="46" s="1"/>
  <c r="F14" i="46"/>
  <c r="G15" i="46"/>
  <c r="F11" i="46"/>
  <c r="E11" i="46"/>
  <c r="D11" i="46"/>
  <c r="G38" i="46"/>
  <c r="G36" i="46"/>
  <c r="G34" i="46"/>
  <c r="G33" i="46"/>
  <c r="G31" i="46"/>
  <c r="G29" i="46"/>
  <c r="G24" i="46"/>
  <c r="G23" i="46"/>
  <c r="G21" i="46"/>
  <c r="G17" i="46"/>
  <c r="G16" i="46"/>
  <c r="G13" i="46"/>
  <c r="G12" i="46"/>
  <c r="E10" i="46"/>
  <c r="G28" i="46" l="1"/>
  <c r="G26" i="46"/>
  <c r="G30" i="46"/>
  <c r="F22" i="47"/>
  <c r="E22" i="47"/>
  <c r="G22" i="46"/>
  <c r="G32" i="46"/>
  <c r="G31" i="47"/>
  <c r="D20" i="46"/>
  <c r="E20" i="46"/>
  <c r="F20" i="46"/>
  <c r="E10" i="47"/>
  <c r="E11" i="47"/>
  <c r="E12" i="47"/>
  <c r="E13" i="47"/>
  <c r="E20" i="47"/>
  <c r="E21" i="47"/>
  <c r="E24" i="47"/>
  <c r="E25" i="47"/>
  <c r="E27" i="47"/>
  <c r="E28" i="47"/>
  <c r="E29" i="47"/>
  <c r="D10" i="47"/>
  <c r="F10" i="47"/>
  <c r="D11" i="47"/>
  <c r="F11" i="47"/>
  <c r="D12" i="47"/>
  <c r="F12" i="47"/>
  <c r="D13" i="47"/>
  <c r="F13" i="47"/>
  <c r="D20" i="47"/>
  <c r="D21" i="47"/>
  <c r="F21" i="47"/>
  <c r="D22" i="47"/>
  <c r="D24" i="47"/>
  <c r="F24" i="47"/>
  <c r="D25" i="47"/>
  <c r="D27" i="47"/>
  <c r="F27" i="47"/>
  <c r="D28" i="47"/>
  <c r="F28" i="47"/>
  <c r="D29" i="47"/>
  <c r="F29" i="47"/>
  <c r="G11" i="46"/>
  <c r="F10" i="46"/>
  <c r="G14" i="47" l="1"/>
  <c r="G13" i="47"/>
  <c r="G29" i="47"/>
  <c r="G28" i="47"/>
  <c r="G27" i="47"/>
  <c r="E19" i="47"/>
  <c r="G20" i="46"/>
  <c r="G39" i="46" s="1"/>
  <c r="G10" i="46"/>
  <c r="G26" i="47"/>
  <c r="G25" i="47"/>
  <c r="D9" i="47"/>
  <c r="G10" i="47"/>
  <c r="F19" i="47"/>
  <c r="G12" i="47"/>
  <c r="G11" i="47"/>
  <c r="E9" i="47"/>
  <c r="D19" i="47"/>
  <c r="G20" i="47"/>
  <c r="G24" i="47"/>
  <c r="G22" i="47"/>
  <c r="G21" i="47"/>
  <c r="F9" i="47"/>
  <c r="G19" i="47" l="1"/>
  <c r="G37" i="47" s="1"/>
  <c r="G9" i="47"/>
  <c r="D23" i="3" l="1"/>
  <c r="D12" i="3"/>
  <c r="G33" i="3"/>
  <c r="G34" i="3"/>
  <c r="G35" i="3"/>
  <c r="G36" i="3"/>
  <c r="G37" i="3"/>
  <c r="G38" i="3"/>
  <c r="G39" i="3"/>
  <c r="G40" i="3"/>
  <c r="G34" i="45" l="1"/>
  <c r="G35" i="45"/>
  <c r="G36" i="45"/>
  <c r="G37" i="45"/>
  <c r="G38" i="45"/>
  <c r="G39" i="45"/>
  <c r="G40" i="45"/>
  <c r="G41" i="45"/>
  <c r="G35" i="44"/>
  <c r="G36" i="44"/>
  <c r="G37" i="44"/>
  <c r="G38" i="44"/>
  <c r="G39" i="44"/>
  <c r="G40" i="44"/>
  <c r="G41" i="44"/>
  <c r="G42" i="44"/>
  <c r="G33" i="43"/>
  <c r="G34" i="43"/>
  <c r="G35" i="43"/>
  <c r="G36" i="43"/>
  <c r="G37" i="43"/>
  <c r="G38" i="43"/>
  <c r="G39" i="43"/>
  <c r="G40" i="43"/>
  <c r="G32" i="42"/>
  <c r="G33" i="42"/>
  <c r="G34" i="42"/>
  <c r="G35" i="42"/>
  <c r="G36" i="42"/>
  <c r="G37" i="42"/>
  <c r="G38" i="42"/>
  <c r="G39" i="42"/>
  <c r="G38" i="41"/>
  <c r="G39" i="41"/>
  <c r="G40" i="41"/>
  <c r="G41" i="41"/>
  <c r="G42" i="41"/>
  <c r="G34" i="40"/>
  <c r="G35" i="40"/>
  <c r="G36" i="40"/>
  <c r="G37" i="40"/>
  <c r="G38" i="40"/>
  <c r="G39" i="40"/>
  <c r="G35" i="35"/>
  <c r="G36" i="35"/>
  <c r="G37" i="35"/>
  <c r="G38" i="35"/>
  <c r="G39" i="35"/>
  <c r="G40" i="35"/>
  <c r="G41" i="35"/>
  <c r="G42" i="35"/>
  <c r="G33" i="33"/>
  <c r="G34" i="33"/>
  <c r="G35" i="33"/>
  <c r="G36" i="33"/>
  <c r="G37" i="33"/>
  <c r="G38" i="33"/>
  <c r="G39" i="33"/>
  <c r="G40" i="33"/>
  <c r="G32" i="23"/>
  <c r="G33" i="23"/>
  <c r="G34" i="23"/>
  <c r="G35" i="23"/>
  <c r="G36" i="23"/>
  <c r="G37" i="23"/>
  <c r="G38" i="23"/>
  <c r="G39" i="23"/>
  <c r="G34" i="22"/>
  <c r="G35" i="22"/>
  <c r="G36" i="22"/>
  <c r="G37" i="22"/>
  <c r="G38" i="22"/>
  <c r="G39" i="22"/>
  <c r="G40" i="22"/>
  <c r="G41" i="22"/>
  <c r="G33" i="18"/>
  <c r="G34" i="18"/>
  <c r="G35" i="18"/>
  <c r="G36" i="18"/>
  <c r="G37" i="18"/>
  <c r="G38" i="18"/>
  <c r="G39" i="18"/>
  <c r="G40" i="18"/>
  <c r="G34" i="15"/>
  <c r="G35" i="15"/>
  <c r="G36" i="15"/>
  <c r="G37" i="15"/>
  <c r="G38" i="15"/>
  <c r="G39" i="15"/>
  <c r="G40" i="15"/>
  <c r="G41" i="15"/>
  <c r="G34" i="14"/>
  <c r="G35" i="14"/>
  <c r="G36" i="14"/>
  <c r="G37" i="14"/>
  <c r="G38" i="14"/>
  <c r="G39" i="14"/>
  <c r="G40" i="14"/>
  <c r="G41" i="14"/>
  <c r="G33" i="13"/>
  <c r="G34" i="13"/>
  <c r="G35" i="13"/>
  <c r="G36" i="13"/>
  <c r="G37" i="13"/>
  <c r="G38" i="13"/>
  <c r="G39" i="13"/>
  <c r="G40" i="13"/>
  <c r="G34" i="7"/>
  <c r="G35" i="7"/>
  <c r="G36" i="7"/>
  <c r="G37" i="7"/>
  <c r="G38" i="7"/>
  <c r="G39" i="7"/>
  <c r="G40" i="7"/>
  <c r="G41" i="7"/>
  <c r="G33" i="6"/>
  <c r="G34" i="6"/>
  <c r="G35" i="6"/>
  <c r="G36" i="6"/>
  <c r="G37" i="6"/>
  <c r="G38" i="6"/>
  <c r="G39" i="6"/>
  <c r="G40" i="6"/>
  <c r="G34" i="5"/>
  <c r="G36" i="5"/>
  <c r="G37" i="5"/>
  <c r="G38" i="5"/>
  <c r="G39" i="5"/>
  <c r="G40" i="5"/>
  <c r="G41" i="5"/>
  <c r="G42" i="5"/>
  <c r="G33" i="4"/>
  <c r="G34" i="4"/>
  <c r="G35" i="4"/>
  <c r="G36" i="4"/>
  <c r="G37" i="4"/>
  <c r="G38" i="4"/>
  <c r="G39" i="4"/>
  <c r="G40" i="4"/>
  <c r="G34" i="1"/>
  <c r="G35" i="1"/>
  <c r="G36" i="1"/>
  <c r="G37" i="1"/>
  <c r="G38" i="1"/>
  <c r="G39" i="1"/>
  <c r="G40" i="1"/>
  <c r="G41" i="1"/>
  <c r="G25" i="45"/>
  <c r="G32" i="45"/>
  <c r="E33" i="45"/>
  <c r="F33" i="45"/>
  <c r="D33" i="45"/>
  <c r="F31" i="45"/>
  <c r="E31" i="45"/>
  <c r="D31" i="45"/>
  <c r="F30" i="45"/>
  <c r="E30" i="45"/>
  <c r="D30" i="45"/>
  <c r="F29" i="45"/>
  <c r="E29" i="45"/>
  <c r="D29" i="45"/>
  <c r="F28" i="45"/>
  <c r="E28" i="45"/>
  <c r="D28" i="45"/>
  <c r="E27" i="45"/>
  <c r="D27" i="45"/>
  <c r="F26" i="45"/>
  <c r="E26" i="45"/>
  <c r="D26" i="45"/>
  <c r="F24" i="45"/>
  <c r="E24" i="45"/>
  <c r="D24" i="45"/>
  <c r="F23" i="45"/>
  <c r="E23" i="45"/>
  <c r="D23" i="45"/>
  <c r="F22" i="45"/>
  <c r="E22" i="45"/>
  <c r="E21" i="45" s="1"/>
  <c r="D22" i="45"/>
  <c r="D13" i="45"/>
  <c r="E13" i="45"/>
  <c r="F13" i="45"/>
  <c r="D14" i="45"/>
  <c r="E14" i="45"/>
  <c r="F14" i="45"/>
  <c r="D15" i="45"/>
  <c r="E15" i="45"/>
  <c r="F15" i="45"/>
  <c r="D16" i="45"/>
  <c r="E16" i="45"/>
  <c r="F16" i="45"/>
  <c r="D17" i="45"/>
  <c r="E17" i="45"/>
  <c r="F17" i="45"/>
  <c r="D18" i="45"/>
  <c r="E18" i="45"/>
  <c r="F18" i="45"/>
  <c r="F12" i="45"/>
  <c r="E12" i="45"/>
  <c r="D12" i="45"/>
  <c r="E34" i="44"/>
  <c r="F34" i="44"/>
  <c r="D34" i="44"/>
  <c r="G26" i="44"/>
  <c r="G33" i="44"/>
  <c r="F32" i="44"/>
  <c r="E32" i="44"/>
  <c r="D32" i="44"/>
  <c r="F31" i="44"/>
  <c r="E31" i="44"/>
  <c r="D31" i="44"/>
  <c r="F30" i="44"/>
  <c r="E30" i="44"/>
  <c r="D30" i="44"/>
  <c r="F29" i="44"/>
  <c r="E29" i="44"/>
  <c r="D29" i="44"/>
  <c r="G29" i="44" s="1"/>
  <c r="E28" i="44"/>
  <c r="D28" i="44"/>
  <c r="F27" i="44"/>
  <c r="E27" i="44"/>
  <c r="D27" i="44"/>
  <c r="G25" i="44"/>
  <c r="F24" i="44"/>
  <c r="E24" i="44"/>
  <c r="D24" i="44"/>
  <c r="F23" i="44"/>
  <c r="F13" i="44"/>
  <c r="G14" i="44"/>
  <c r="D15" i="44"/>
  <c r="E15" i="44"/>
  <c r="F15" i="44"/>
  <c r="D16" i="44"/>
  <c r="E16" i="44"/>
  <c r="F16" i="44"/>
  <c r="D17" i="44"/>
  <c r="E17" i="44"/>
  <c r="F17" i="44"/>
  <c r="D18" i="44"/>
  <c r="E18" i="44"/>
  <c r="F18" i="44"/>
  <c r="F12" i="44"/>
  <c r="E32" i="43"/>
  <c r="F32" i="43"/>
  <c r="D32" i="43"/>
  <c r="G24" i="43"/>
  <c r="G31" i="43"/>
  <c r="F30" i="43"/>
  <c r="E30" i="43"/>
  <c r="D30" i="43"/>
  <c r="F29" i="43"/>
  <c r="E29" i="43"/>
  <c r="D29" i="43"/>
  <c r="F28" i="43"/>
  <c r="E28" i="43"/>
  <c r="D28" i="43"/>
  <c r="F27" i="43"/>
  <c r="E27" i="43"/>
  <c r="D27" i="43"/>
  <c r="E26" i="43"/>
  <c r="D26" i="43"/>
  <c r="F25" i="43"/>
  <c r="E25" i="43"/>
  <c r="D25" i="43"/>
  <c r="F22" i="43"/>
  <c r="E22" i="43"/>
  <c r="D22" i="43"/>
  <c r="F21" i="43"/>
  <c r="E21" i="43"/>
  <c r="D21" i="43"/>
  <c r="D11" i="43"/>
  <c r="E11" i="43"/>
  <c r="F11" i="43"/>
  <c r="D13" i="43"/>
  <c r="E13" i="43"/>
  <c r="F13" i="43"/>
  <c r="D14" i="43"/>
  <c r="E14" i="43"/>
  <c r="F14" i="43"/>
  <c r="D15" i="43"/>
  <c r="E15" i="43"/>
  <c r="F15" i="43"/>
  <c r="D16" i="43"/>
  <c r="E16" i="43"/>
  <c r="F16" i="43"/>
  <c r="F10" i="43"/>
  <c r="E10" i="43"/>
  <c r="D10" i="43"/>
  <c r="E31" i="42"/>
  <c r="F31" i="42"/>
  <c r="D31" i="42"/>
  <c r="G23" i="42"/>
  <c r="G30" i="42"/>
  <c r="F29" i="42"/>
  <c r="E29" i="42"/>
  <c r="D29" i="42"/>
  <c r="F28" i="42"/>
  <c r="E28" i="42"/>
  <c r="D28" i="42"/>
  <c r="F27" i="42"/>
  <c r="E27" i="42"/>
  <c r="D27" i="42"/>
  <c r="F26" i="42"/>
  <c r="E26" i="42"/>
  <c r="D26" i="42"/>
  <c r="E25" i="42"/>
  <c r="D25" i="42"/>
  <c r="F24" i="42"/>
  <c r="E24" i="42"/>
  <c r="D24" i="42"/>
  <c r="G22" i="42"/>
  <c r="F21" i="42"/>
  <c r="E21" i="42"/>
  <c r="D21" i="42"/>
  <c r="F20" i="42"/>
  <c r="E20" i="42"/>
  <c r="D20" i="42"/>
  <c r="D10" i="42"/>
  <c r="E10" i="42"/>
  <c r="F10" i="42"/>
  <c r="D11" i="42"/>
  <c r="E11" i="42"/>
  <c r="D12" i="42"/>
  <c r="E12" i="42"/>
  <c r="F12" i="42"/>
  <c r="D13" i="42"/>
  <c r="E13" i="42"/>
  <c r="F13" i="42"/>
  <c r="D14" i="42"/>
  <c r="E14" i="42"/>
  <c r="F14" i="42"/>
  <c r="D15" i="42"/>
  <c r="E15" i="42"/>
  <c r="F15" i="42"/>
  <c r="F9" i="42"/>
  <c r="E9" i="42"/>
  <c r="D9" i="42"/>
  <c r="E33" i="41"/>
  <c r="E21" i="41" s="1"/>
  <c r="F33" i="41"/>
  <c r="F21" i="41" s="1"/>
  <c r="D33" i="41"/>
  <c r="G33" i="41" s="1"/>
  <c r="D31" i="41"/>
  <c r="G31" i="41" s="1"/>
  <c r="D30" i="41"/>
  <c r="G30" i="41" s="1"/>
  <c r="D29" i="41"/>
  <c r="G29" i="41" s="1"/>
  <c r="D28" i="41"/>
  <c r="G28" i="41" s="1"/>
  <c r="D26" i="41"/>
  <c r="G26" i="41" s="1"/>
  <c r="G24" i="41"/>
  <c r="D23" i="41"/>
  <c r="G23" i="41" s="1"/>
  <c r="D22" i="41"/>
  <c r="G22" i="41" s="1"/>
  <c r="D12" i="41"/>
  <c r="G12" i="41" s="1"/>
  <c r="D13" i="41"/>
  <c r="G13" i="41" s="1"/>
  <c r="D14" i="41"/>
  <c r="G14" i="41" s="1"/>
  <c r="D15" i="41"/>
  <c r="G15" i="41" s="1"/>
  <c r="D16" i="41"/>
  <c r="E16" i="41"/>
  <c r="F16" i="41"/>
  <c r="D17" i="41"/>
  <c r="E17" i="41"/>
  <c r="F17" i="41"/>
  <c r="D11" i="41"/>
  <c r="G11" i="41" s="1"/>
  <c r="E33" i="40"/>
  <c r="F33" i="40"/>
  <c r="D33" i="40"/>
  <c r="G25" i="40"/>
  <c r="G32" i="40"/>
  <c r="F31" i="40"/>
  <c r="E31" i="40"/>
  <c r="D31" i="40"/>
  <c r="F30" i="40"/>
  <c r="E30" i="40"/>
  <c r="D30" i="40"/>
  <c r="F29" i="40"/>
  <c r="E29" i="40"/>
  <c r="D29" i="40"/>
  <c r="E28" i="40"/>
  <c r="D28" i="40"/>
  <c r="E27" i="40"/>
  <c r="D27" i="40"/>
  <c r="E26" i="40"/>
  <c r="D26" i="40"/>
  <c r="G24" i="40"/>
  <c r="E23" i="40"/>
  <c r="D23" i="40"/>
  <c r="E22" i="40"/>
  <c r="D22" i="40"/>
  <c r="D12" i="40"/>
  <c r="E12" i="40"/>
  <c r="G13" i="40"/>
  <c r="D14" i="40"/>
  <c r="E14" i="40"/>
  <c r="D15" i="40"/>
  <c r="E15" i="40"/>
  <c r="D16" i="40"/>
  <c r="E16" i="40"/>
  <c r="F16" i="40"/>
  <c r="D17" i="40"/>
  <c r="E17" i="40"/>
  <c r="F17" i="40"/>
  <c r="E11" i="40"/>
  <c r="E10" i="40" s="1"/>
  <c r="D11" i="40"/>
  <c r="E34" i="35"/>
  <c r="F34" i="35"/>
  <c r="D34" i="35"/>
  <c r="G26" i="35"/>
  <c r="G33" i="35"/>
  <c r="F32" i="35"/>
  <c r="E32" i="35"/>
  <c r="D32" i="35"/>
  <c r="F31" i="35"/>
  <c r="E31" i="35"/>
  <c r="D31" i="35"/>
  <c r="G31" i="35" s="1"/>
  <c r="F30" i="35"/>
  <c r="E30" i="35"/>
  <c r="D30" i="35"/>
  <c r="F29" i="35"/>
  <c r="E29" i="35"/>
  <c r="D29" i="35"/>
  <c r="E28" i="35"/>
  <c r="D28" i="35"/>
  <c r="F27" i="35"/>
  <c r="E27" i="35"/>
  <c r="D27" i="35"/>
  <c r="F25" i="35"/>
  <c r="E25" i="35"/>
  <c r="D25" i="35"/>
  <c r="F24" i="35"/>
  <c r="E24" i="35"/>
  <c r="D24" i="35"/>
  <c r="F22" i="35"/>
  <c r="E22" i="35"/>
  <c r="D22" i="35"/>
  <c r="D11" i="35"/>
  <c r="E11" i="35"/>
  <c r="F11" i="35"/>
  <c r="D14" i="35"/>
  <c r="E14" i="35"/>
  <c r="F14" i="35"/>
  <c r="D15" i="35"/>
  <c r="E15" i="35"/>
  <c r="F15" i="35"/>
  <c r="D16" i="35"/>
  <c r="E16" i="35"/>
  <c r="F16" i="35"/>
  <c r="D17" i="35"/>
  <c r="E17" i="35"/>
  <c r="F17" i="35"/>
  <c r="F10" i="35"/>
  <c r="E10" i="35"/>
  <c r="D10" i="35"/>
  <c r="G27" i="42" l="1"/>
  <c r="G29" i="40"/>
  <c r="E20" i="43"/>
  <c r="E22" i="44"/>
  <c r="G24" i="35"/>
  <c r="G29" i="35"/>
  <c r="G25" i="42"/>
  <c r="G29" i="42"/>
  <c r="G23" i="45"/>
  <c r="E21" i="40"/>
  <c r="G31" i="40"/>
  <c r="G22" i="43"/>
  <c r="G28" i="43"/>
  <c r="G24" i="44"/>
  <c r="G27" i="44"/>
  <c r="E21" i="35"/>
  <c r="G27" i="35"/>
  <c r="G30" i="43"/>
  <c r="G10" i="43"/>
  <c r="G21" i="43"/>
  <c r="F20" i="43"/>
  <c r="D19" i="42"/>
  <c r="G32" i="43"/>
  <c r="G17" i="41"/>
  <c r="G16" i="41"/>
  <c r="G11" i="40"/>
  <c r="G22" i="40"/>
  <c r="G12" i="44"/>
  <c r="G23" i="44"/>
  <c r="F22" i="44"/>
  <c r="G28" i="44"/>
  <c r="G32" i="44"/>
  <c r="G33" i="45"/>
  <c r="G23" i="43"/>
  <c r="G25" i="43"/>
  <c r="G27" i="43"/>
  <c r="G29" i="43"/>
  <c r="D21" i="41"/>
  <c r="G34" i="35"/>
  <c r="G23" i="40"/>
  <c r="G26" i="40"/>
  <c r="G28" i="40"/>
  <c r="G26" i="45"/>
  <c r="G16" i="44"/>
  <c r="G31" i="44"/>
  <c r="G15" i="44"/>
  <c r="G13" i="44"/>
  <c r="G9" i="42"/>
  <c r="G24" i="42"/>
  <c r="G26" i="42"/>
  <c r="G28" i="42"/>
  <c r="G15" i="40"/>
  <c r="G30" i="40"/>
  <c r="G14" i="40"/>
  <c r="G27" i="40"/>
  <c r="G34" i="44"/>
  <c r="G12" i="40"/>
  <c r="G31" i="42"/>
  <c r="G30" i="44"/>
  <c r="G17" i="44"/>
  <c r="G18" i="44"/>
  <c r="G16" i="40"/>
  <c r="G17" i="40"/>
  <c r="G28" i="45"/>
  <c r="G15" i="43"/>
  <c r="G13" i="43"/>
  <c r="G11" i="43"/>
  <c r="G16" i="43"/>
  <c r="G14" i="43"/>
  <c r="G12" i="43"/>
  <c r="G26" i="43"/>
  <c r="G15" i="42"/>
  <c r="G13" i="42"/>
  <c r="G11" i="42"/>
  <c r="G21" i="42"/>
  <c r="G14" i="42"/>
  <c r="G12" i="42"/>
  <c r="G10" i="42"/>
  <c r="G17" i="35"/>
  <c r="G15" i="35"/>
  <c r="G12" i="35"/>
  <c r="G10" i="35"/>
  <c r="G16" i="35"/>
  <c r="G14" i="35"/>
  <c r="G11" i="35"/>
  <c r="G22" i="35"/>
  <c r="F21" i="35"/>
  <c r="G25" i="35"/>
  <c r="G28" i="35"/>
  <c r="G30" i="35"/>
  <c r="G32" i="35"/>
  <c r="G18" i="45"/>
  <c r="G16" i="45"/>
  <c r="G14" i="45"/>
  <c r="G30" i="45"/>
  <c r="G12" i="45"/>
  <c r="G17" i="45"/>
  <c r="G15" i="45"/>
  <c r="G13" i="45"/>
  <c r="G22" i="45"/>
  <c r="F21" i="45"/>
  <c r="G24" i="45"/>
  <c r="G27" i="45"/>
  <c r="G29" i="45"/>
  <c r="G31" i="45"/>
  <c r="D21" i="45"/>
  <c r="D22" i="44"/>
  <c r="D20" i="43"/>
  <c r="F19" i="42"/>
  <c r="E19" i="42"/>
  <c r="G20" i="42"/>
  <c r="D21" i="40"/>
  <c r="G33" i="40"/>
  <c r="D21" i="35"/>
  <c r="F21" i="40"/>
  <c r="E32" i="33"/>
  <c r="F32" i="33"/>
  <c r="D32" i="33"/>
  <c r="G24" i="33"/>
  <c r="G31" i="33"/>
  <c r="F30" i="33"/>
  <c r="E30" i="33"/>
  <c r="D30" i="33"/>
  <c r="F29" i="33"/>
  <c r="E29" i="33"/>
  <c r="D29" i="33"/>
  <c r="F28" i="33"/>
  <c r="E28" i="33"/>
  <c r="D28" i="33"/>
  <c r="F27" i="33"/>
  <c r="E27" i="33"/>
  <c r="D27" i="33"/>
  <c r="E26" i="33"/>
  <c r="D26" i="33"/>
  <c r="F25" i="33"/>
  <c r="E25" i="33"/>
  <c r="D25" i="33"/>
  <c r="G23" i="33"/>
  <c r="F22" i="33"/>
  <c r="E22" i="33"/>
  <c r="D22" i="33"/>
  <c r="F21" i="33"/>
  <c r="E21" i="33"/>
  <c r="D21" i="33"/>
  <c r="D11" i="33"/>
  <c r="E11" i="33"/>
  <c r="F11" i="33"/>
  <c r="E12" i="33"/>
  <c r="F12" i="33"/>
  <c r="D13" i="33"/>
  <c r="E13" i="33"/>
  <c r="F13" i="33"/>
  <c r="D14" i="33"/>
  <c r="E14" i="33"/>
  <c r="F14" i="33"/>
  <c r="D15" i="33"/>
  <c r="E15" i="33"/>
  <c r="F15" i="33"/>
  <c r="D16" i="33"/>
  <c r="E16" i="33"/>
  <c r="F16" i="33"/>
  <c r="F10" i="33"/>
  <c r="E10" i="33"/>
  <c r="D10" i="33"/>
  <c r="E31" i="23"/>
  <c r="F31" i="23"/>
  <c r="D31" i="23"/>
  <c r="G23" i="23"/>
  <c r="G30" i="23"/>
  <c r="F29" i="23"/>
  <c r="E29" i="23"/>
  <c r="D29" i="23"/>
  <c r="F28" i="23"/>
  <c r="E28" i="23"/>
  <c r="D28" i="23"/>
  <c r="F27" i="23"/>
  <c r="E27" i="23"/>
  <c r="D27" i="23"/>
  <c r="F26" i="23"/>
  <c r="E26" i="23"/>
  <c r="D26" i="23"/>
  <c r="E25" i="23"/>
  <c r="D25" i="23"/>
  <c r="F24" i="23"/>
  <c r="E24" i="23"/>
  <c r="D24" i="23"/>
  <c r="G22" i="23"/>
  <c r="F21" i="23"/>
  <c r="E21" i="23"/>
  <c r="D21" i="23"/>
  <c r="F20" i="23"/>
  <c r="E20" i="23"/>
  <c r="E19" i="23" s="1"/>
  <c r="D10" i="23"/>
  <c r="E10" i="23"/>
  <c r="F10" i="23"/>
  <c r="G11" i="23"/>
  <c r="D12" i="23"/>
  <c r="E12" i="23"/>
  <c r="F12" i="23"/>
  <c r="D13" i="23"/>
  <c r="E13" i="23"/>
  <c r="F13" i="23"/>
  <c r="D14" i="23"/>
  <c r="E14" i="23"/>
  <c r="F14" i="23"/>
  <c r="D15" i="23"/>
  <c r="E15" i="23"/>
  <c r="F15" i="23"/>
  <c r="F9" i="23"/>
  <c r="E9" i="23"/>
  <c r="D9" i="23"/>
  <c r="E33" i="22"/>
  <c r="F33" i="22"/>
  <c r="D33" i="22"/>
  <c r="G33" i="22" s="1"/>
  <c r="G25" i="22"/>
  <c r="G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E27" i="22"/>
  <c r="D27" i="22"/>
  <c r="F26" i="22"/>
  <c r="E26" i="22"/>
  <c r="D26" i="22"/>
  <c r="G26" i="22" s="1"/>
  <c r="G24" i="22"/>
  <c r="F23" i="22"/>
  <c r="E23" i="22"/>
  <c r="D23" i="22"/>
  <c r="G23" i="22" s="1"/>
  <c r="F22" i="22"/>
  <c r="E22" i="22"/>
  <c r="E21" i="22" s="1"/>
  <c r="D22" i="22"/>
  <c r="D12" i="22"/>
  <c r="E12" i="22"/>
  <c r="F12" i="22"/>
  <c r="G13" i="22"/>
  <c r="D14" i="22"/>
  <c r="E14" i="22"/>
  <c r="F14" i="22"/>
  <c r="D15" i="22"/>
  <c r="E15" i="22"/>
  <c r="F15" i="22"/>
  <c r="D16" i="22"/>
  <c r="E16" i="22"/>
  <c r="F16" i="22"/>
  <c r="D17" i="22"/>
  <c r="E17" i="22"/>
  <c r="F17" i="22"/>
  <c r="F11" i="22"/>
  <c r="E11" i="22"/>
  <c r="D11" i="22"/>
  <c r="G24" i="18"/>
  <c r="G31" i="18"/>
  <c r="E32" i="18"/>
  <c r="D32" i="18"/>
  <c r="F30" i="18"/>
  <c r="E30" i="18"/>
  <c r="D30" i="18"/>
  <c r="F29" i="18"/>
  <c r="E29" i="18"/>
  <c r="D29" i="18"/>
  <c r="F28" i="18"/>
  <c r="E28" i="18"/>
  <c r="D28" i="18"/>
  <c r="G28" i="18" s="1"/>
  <c r="F27" i="18"/>
  <c r="E27" i="18"/>
  <c r="D27" i="18"/>
  <c r="E26" i="18"/>
  <c r="D26" i="18"/>
  <c r="F25" i="18"/>
  <c r="E25" i="18"/>
  <c r="D25" i="18"/>
  <c r="F23" i="18"/>
  <c r="E23" i="18"/>
  <c r="D23" i="18"/>
  <c r="F22" i="18"/>
  <c r="E22" i="18"/>
  <c r="D22" i="18"/>
  <c r="F21" i="18"/>
  <c r="E21" i="18"/>
  <c r="D21" i="18"/>
  <c r="D11" i="18"/>
  <c r="E11" i="18"/>
  <c r="F11" i="18"/>
  <c r="D12" i="18"/>
  <c r="E12" i="18"/>
  <c r="F12" i="18"/>
  <c r="D13" i="18"/>
  <c r="E13" i="18"/>
  <c r="F13" i="18"/>
  <c r="D14" i="18"/>
  <c r="E14" i="18"/>
  <c r="F14" i="18"/>
  <c r="D15" i="18"/>
  <c r="E15" i="18"/>
  <c r="F15" i="18"/>
  <c r="D16" i="18"/>
  <c r="E16" i="18"/>
  <c r="F16" i="18"/>
  <c r="F10" i="18"/>
  <c r="E10" i="18"/>
  <c r="D10" i="18"/>
  <c r="G10" i="18" s="1"/>
  <c r="E33" i="15"/>
  <c r="F33" i="15"/>
  <c r="D33" i="15"/>
  <c r="G25" i="15"/>
  <c r="G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E27" i="15"/>
  <c r="D27" i="15"/>
  <c r="G27" i="15" s="1"/>
  <c r="F26" i="15"/>
  <c r="E26" i="15"/>
  <c r="D26" i="15"/>
  <c r="F24" i="15"/>
  <c r="G24" i="15" s="1"/>
  <c r="F23" i="15"/>
  <c r="E23" i="15"/>
  <c r="D23" i="15"/>
  <c r="F22" i="15"/>
  <c r="E22" i="15"/>
  <c r="D22" i="15"/>
  <c r="D12" i="15"/>
  <c r="E12" i="15"/>
  <c r="F12" i="15"/>
  <c r="F13" i="15"/>
  <c r="D14" i="15"/>
  <c r="E14" i="15"/>
  <c r="F14" i="15"/>
  <c r="D15" i="15"/>
  <c r="E15" i="15"/>
  <c r="F15" i="15"/>
  <c r="D16" i="15"/>
  <c r="E16" i="15"/>
  <c r="F16" i="15"/>
  <c r="D17" i="15"/>
  <c r="E17" i="15"/>
  <c r="F17" i="15"/>
  <c r="F11" i="15"/>
  <c r="E11" i="15"/>
  <c r="D11" i="15"/>
  <c r="E33" i="14"/>
  <c r="F33" i="14"/>
  <c r="D33" i="14"/>
  <c r="G25" i="14"/>
  <c r="G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E27" i="14"/>
  <c r="D27" i="14"/>
  <c r="F26" i="14"/>
  <c r="E26" i="14"/>
  <c r="D26" i="14"/>
  <c r="G24" i="14"/>
  <c r="F23" i="14"/>
  <c r="E23" i="14"/>
  <c r="D23" i="14"/>
  <c r="F22" i="14"/>
  <c r="E22" i="14"/>
  <c r="D12" i="14"/>
  <c r="E12" i="14"/>
  <c r="F12" i="14"/>
  <c r="F13" i="14"/>
  <c r="D14" i="14"/>
  <c r="E14" i="14"/>
  <c r="F14" i="14"/>
  <c r="D15" i="14"/>
  <c r="E15" i="14"/>
  <c r="F15" i="14"/>
  <c r="D16" i="14"/>
  <c r="E16" i="14"/>
  <c r="F16" i="14"/>
  <c r="D17" i="14"/>
  <c r="E17" i="14"/>
  <c r="F17" i="14"/>
  <c r="F11" i="14"/>
  <c r="G11" i="14" s="1"/>
  <c r="D32" i="13"/>
  <c r="E32" i="13"/>
  <c r="F32" i="13"/>
  <c r="G24" i="13"/>
  <c r="G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E26" i="13"/>
  <c r="D26" i="13"/>
  <c r="F25" i="13"/>
  <c r="E25" i="13"/>
  <c r="D25" i="13"/>
  <c r="G23" i="13"/>
  <c r="F22" i="13"/>
  <c r="E22" i="13"/>
  <c r="D22" i="13"/>
  <c r="F21" i="13"/>
  <c r="E21" i="13"/>
  <c r="D21" i="13"/>
  <c r="D11" i="13"/>
  <c r="E11" i="13"/>
  <c r="F11" i="13"/>
  <c r="D13" i="13"/>
  <c r="E13" i="13"/>
  <c r="F13" i="13"/>
  <c r="D14" i="13"/>
  <c r="E14" i="13"/>
  <c r="D15" i="13"/>
  <c r="E15" i="13"/>
  <c r="D16" i="13"/>
  <c r="E16" i="13"/>
  <c r="F10" i="13"/>
  <c r="E10" i="13"/>
  <c r="D10" i="13"/>
  <c r="E32" i="8"/>
  <c r="F32" i="8"/>
  <c r="D32" i="8"/>
  <c r="G31" i="8"/>
  <c r="F30" i="8"/>
  <c r="E30" i="8"/>
  <c r="D30" i="8"/>
  <c r="F29" i="8"/>
  <c r="E29" i="8"/>
  <c r="D29" i="8"/>
  <c r="F28" i="8"/>
  <c r="E28" i="8"/>
  <c r="D28" i="8"/>
  <c r="E27" i="8"/>
  <c r="D27" i="8"/>
  <c r="E26" i="8"/>
  <c r="D26" i="8"/>
  <c r="E25" i="8"/>
  <c r="D25" i="8"/>
  <c r="F23" i="8"/>
  <c r="E23" i="8"/>
  <c r="D23" i="8"/>
  <c r="E22" i="8"/>
  <c r="D22" i="8"/>
  <c r="E21" i="8"/>
  <c r="D21" i="8"/>
  <c r="D11" i="8"/>
  <c r="E11" i="8"/>
  <c r="D12" i="8"/>
  <c r="E12" i="8"/>
  <c r="F12" i="8"/>
  <c r="D13" i="8"/>
  <c r="E13" i="8"/>
  <c r="F13" i="8"/>
  <c r="D14" i="8"/>
  <c r="E14" i="8"/>
  <c r="D15" i="8"/>
  <c r="E15" i="8"/>
  <c r="F15" i="8"/>
  <c r="D16" i="8"/>
  <c r="E16" i="8"/>
  <c r="F16" i="8"/>
  <c r="E10" i="8"/>
  <c r="D10" i="8"/>
  <c r="E33" i="7"/>
  <c r="F33" i="7"/>
  <c r="D33" i="7"/>
  <c r="G25" i="7"/>
  <c r="G32" i="7"/>
  <c r="F31" i="7"/>
  <c r="E31" i="7"/>
  <c r="D31" i="7"/>
  <c r="F30" i="7"/>
  <c r="E30" i="7"/>
  <c r="D30" i="7"/>
  <c r="F29" i="7"/>
  <c r="E29" i="7"/>
  <c r="D29" i="7"/>
  <c r="F28" i="7"/>
  <c r="E28" i="7"/>
  <c r="D28" i="7"/>
  <c r="E27" i="7"/>
  <c r="D27" i="7"/>
  <c r="F26" i="7"/>
  <c r="E26" i="7"/>
  <c r="D26" i="7"/>
  <c r="G24" i="7"/>
  <c r="F23" i="7"/>
  <c r="E23" i="7"/>
  <c r="D23" i="7"/>
  <c r="F22" i="7"/>
  <c r="D22" i="7"/>
  <c r="D12" i="7"/>
  <c r="E12" i="7"/>
  <c r="F12" i="7"/>
  <c r="D13" i="7"/>
  <c r="E13" i="7"/>
  <c r="D14" i="7"/>
  <c r="E14" i="7"/>
  <c r="F14" i="7"/>
  <c r="D15" i="7"/>
  <c r="E15" i="7"/>
  <c r="F15" i="7"/>
  <c r="D16" i="7"/>
  <c r="E16" i="7"/>
  <c r="F16" i="7"/>
  <c r="D17" i="7"/>
  <c r="E17" i="7"/>
  <c r="F17" i="7"/>
  <c r="F11" i="7"/>
  <c r="E11" i="7"/>
  <c r="D11" i="7"/>
  <c r="E32" i="6"/>
  <c r="F32" i="6"/>
  <c r="D32" i="6"/>
  <c r="G24" i="6"/>
  <c r="E31" i="6"/>
  <c r="D31" i="6"/>
  <c r="F30" i="6"/>
  <c r="E30" i="6"/>
  <c r="D30" i="6"/>
  <c r="F29" i="6"/>
  <c r="E29" i="6"/>
  <c r="D29" i="6"/>
  <c r="F28" i="6"/>
  <c r="E28" i="6"/>
  <c r="D28" i="6"/>
  <c r="E27" i="6"/>
  <c r="D27" i="6"/>
  <c r="E26" i="6"/>
  <c r="D26" i="6"/>
  <c r="E25" i="6"/>
  <c r="D25" i="6"/>
  <c r="E23" i="6"/>
  <c r="E22" i="6"/>
  <c r="D22" i="6"/>
  <c r="E21" i="6"/>
  <c r="D21" i="6"/>
  <c r="D11" i="6"/>
  <c r="E11" i="6"/>
  <c r="E12" i="6"/>
  <c r="G12" i="6" s="1"/>
  <c r="D13" i="6"/>
  <c r="E13" i="6"/>
  <c r="F13" i="6"/>
  <c r="D14" i="6"/>
  <c r="E14" i="6"/>
  <c r="D15" i="6"/>
  <c r="E15" i="6"/>
  <c r="F15" i="6"/>
  <c r="D16" i="6"/>
  <c r="E16" i="6"/>
  <c r="F16" i="6"/>
  <c r="E10" i="6"/>
  <c r="D10" i="6"/>
  <c r="E33" i="5"/>
  <c r="F33" i="5"/>
  <c r="D33" i="5"/>
  <c r="G25" i="5"/>
  <c r="G32" i="5"/>
  <c r="F31" i="5"/>
  <c r="E31" i="5"/>
  <c r="D31" i="5"/>
  <c r="G31" i="5" s="1"/>
  <c r="F30" i="5"/>
  <c r="E30" i="5"/>
  <c r="D30" i="5"/>
  <c r="F29" i="5"/>
  <c r="E29" i="5"/>
  <c r="D29" i="5"/>
  <c r="F28" i="5"/>
  <c r="E28" i="5"/>
  <c r="D28" i="5"/>
  <c r="E27" i="5"/>
  <c r="D27" i="5"/>
  <c r="F26" i="5"/>
  <c r="E26" i="5"/>
  <c r="D26" i="5"/>
  <c r="D24" i="5"/>
  <c r="F23" i="5"/>
  <c r="E23" i="5"/>
  <c r="D23" i="5"/>
  <c r="F22" i="5"/>
  <c r="F21" i="5" s="1"/>
  <c r="E22" i="5"/>
  <c r="D22" i="5"/>
  <c r="D12" i="5"/>
  <c r="E12" i="5"/>
  <c r="F12" i="5"/>
  <c r="D13" i="5"/>
  <c r="E13" i="5"/>
  <c r="D14" i="5"/>
  <c r="E14" i="5"/>
  <c r="F14" i="5"/>
  <c r="D15" i="5"/>
  <c r="E15" i="5"/>
  <c r="F15" i="5"/>
  <c r="D16" i="5"/>
  <c r="E16" i="5"/>
  <c r="F16" i="5"/>
  <c r="D17" i="5"/>
  <c r="E17" i="5"/>
  <c r="F17" i="5"/>
  <c r="F11" i="5"/>
  <c r="E11" i="5"/>
  <c r="D11" i="5"/>
  <c r="G24" i="4"/>
  <c r="E32" i="4"/>
  <c r="F32" i="4"/>
  <c r="D32" i="4"/>
  <c r="F31" i="4"/>
  <c r="E31" i="4"/>
  <c r="D31" i="4"/>
  <c r="G31" i="4" s="1"/>
  <c r="F30" i="4"/>
  <c r="E30" i="4"/>
  <c r="D30" i="4"/>
  <c r="F29" i="4"/>
  <c r="E29" i="4"/>
  <c r="D29" i="4"/>
  <c r="F28" i="4"/>
  <c r="E28" i="4"/>
  <c r="D28" i="4"/>
  <c r="F27" i="4"/>
  <c r="E27" i="4"/>
  <c r="D27" i="4"/>
  <c r="G27" i="4" s="1"/>
  <c r="E26" i="4"/>
  <c r="D26" i="4"/>
  <c r="F25" i="4"/>
  <c r="E25" i="4"/>
  <c r="D25" i="4"/>
  <c r="E23" i="4"/>
  <c r="G23" i="4" s="1"/>
  <c r="F22" i="4"/>
  <c r="E22" i="4"/>
  <c r="D22" i="4"/>
  <c r="F21" i="4"/>
  <c r="E21" i="4"/>
  <c r="D21" i="4"/>
  <c r="D15" i="4"/>
  <c r="E15" i="4"/>
  <c r="F15" i="4"/>
  <c r="D16" i="4"/>
  <c r="E16" i="4"/>
  <c r="F16" i="4"/>
  <c r="D11" i="4"/>
  <c r="E11" i="4"/>
  <c r="F11" i="4"/>
  <c r="E12" i="4"/>
  <c r="F12" i="4"/>
  <c r="D13" i="4"/>
  <c r="E13" i="4"/>
  <c r="F13" i="4"/>
  <c r="D14" i="4"/>
  <c r="E14" i="4"/>
  <c r="F14" i="4"/>
  <c r="F10" i="4"/>
  <c r="E10" i="4"/>
  <c r="D10" i="4"/>
  <c r="E32" i="3"/>
  <c r="F32" i="3"/>
  <c r="D32" i="3"/>
  <c r="G24" i="3"/>
  <c r="G31" i="3"/>
  <c r="F30" i="3"/>
  <c r="E30" i="3"/>
  <c r="D30" i="3"/>
  <c r="F29" i="3"/>
  <c r="E29" i="3"/>
  <c r="D29" i="3"/>
  <c r="F28" i="3"/>
  <c r="E28" i="3"/>
  <c r="D28" i="3"/>
  <c r="F27" i="3"/>
  <c r="E27" i="3"/>
  <c r="D27" i="3"/>
  <c r="E26" i="3"/>
  <c r="D26" i="3"/>
  <c r="F25" i="3"/>
  <c r="E25" i="3"/>
  <c r="D25" i="3"/>
  <c r="E23" i="3"/>
  <c r="G23" i="3" s="1"/>
  <c r="F22" i="3"/>
  <c r="E22" i="3"/>
  <c r="D22" i="3"/>
  <c r="F21" i="3"/>
  <c r="E21" i="3"/>
  <c r="D21" i="3"/>
  <c r="D11" i="3"/>
  <c r="E11" i="3"/>
  <c r="F11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F10" i="3"/>
  <c r="E10" i="3"/>
  <c r="D10" i="3"/>
  <c r="E33" i="1"/>
  <c r="F33" i="1"/>
  <c r="D33" i="1"/>
  <c r="G25" i="1"/>
  <c r="G32" i="1"/>
  <c r="D23" i="1"/>
  <c r="E23" i="1"/>
  <c r="F23" i="1"/>
  <c r="D26" i="1"/>
  <c r="E26" i="1"/>
  <c r="F26" i="1"/>
  <c r="D27" i="1"/>
  <c r="E27" i="1"/>
  <c r="D28" i="1"/>
  <c r="E28" i="1"/>
  <c r="F28" i="1"/>
  <c r="D29" i="1"/>
  <c r="E29" i="1"/>
  <c r="F29" i="1"/>
  <c r="D30" i="1"/>
  <c r="E30" i="1"/>
  <c r="F30" i="1"/>
  <c r="D31" i="1"/>
  <c r="E31" i="1"/>
  <c r="F31" i="1"/>
  <c r="F22" i="1"/>
  <c r="E22" i="1"/>
  <c r="E21" i="1" s="1"/>
  <c r="D22" i="1"/>
  <c r="F12" i="1"/>
  <c r="F14" i="1"/>
  <c r="F15" i="1"/>
  <c r="F16" i="1"/>
  <c r="F17" i="1"/>
  <c r="E12" i="1"/>
  <c r="E13" i="1"/>
  <c r="E14" i="1"/>
  <c r="E15" i="1"/>
  <c r="E16" i="1"/>
  <c r="E17" i="1"/>
  <c r="F11" i="1"/>
  <c r="E11" i="1"/>
  <c r="D12" i="1"/>
  <c r="D13" i="1"/>
  <c r="D14" i="1"/>
  <c r="G14" i="1" s="1"/>
  <c r="D15" i="1"/>
  <c r="G15" i="1" s="1"/>
  <c r="D16" i="1"/>
  <c r="G16" i="1" s="1"/>
  <c r="D17" i="1"/>
  <c r="G17" i="1" s="1"/>
  <c r="D11" i="1"/>
  <c r="F20" i="18" l="1"/>
  <c r="G30" i="22"/>
  <c r="G10" i="3"/>
  <c r="G31" i="15"/>
  <c r="G27" i="5"/>
  <c r="G33" i="7"/>
  <c r="G32" i="33"/>
  <c r="D21" i="1"/>
  <c r="G27" i="13"/>
  <c r="G25" i="13"/>
  <c r="G29" i="5"/>
  <c r="G29" i="13"/>
  <c r="G27" i="14"/>
  <c r="G11" i="15"/>
  <c r="G22" i="15"/>
  <c r="G29" i="15"/>
  <c r="G24" i="23"/>
  <c r="G21" i="33"/>
  <c r="G26" i="3"/>
  <c r="G30" i="3"/>
  <c r="G24" i="5"/>
  <c r="G27" i="7"/>
  <c r="G10" i="13"/>
  <c r="G28" i="22"/>
  <c r="F20" i="33"/>
  <c r="G26" i="33"/>
  <c r="F21" i="15"/>
  <c r="G31" i="6"/>
  <c r="G21" i="3"/>
  <c r="F21" i="1"/>
  <c r="G13" i="1"/>
  <c r="G26" i="6"/>
  <c r="G22" i="8"/>
  <c r="G28" i="8"/>
  <c r="G30" i="8"/>
  <c r="D20" i="8"/>
  <c r="E20" i="8"/>
  <c r="D21" i="5"/>
  <c r="G32" i="3"/>
  <c r="G28" i="6"/>
  <c r="G10" i="8"/>
  <c r="G9" i="23"/>
  <c r="G20" i="23"/>
  <c r="F19" i="23"/>
  <c r="G25" i="23"/>
  <c r="E20" i="3"/>
  <c r="G21" i="41"/>
  <c r="G30" i="33"/>
  <c r="G29" i="23"/>
  <c r="G31" i="14"/>
  <c r="D20" i="6"/>
  <c r="F20" i="3"/>
  <c r="G26" i="23"/>
  <c r="G23" i="14"/>
  <c r="G10" i="33"/>
  <c r="G12" i="23"/>
  <c r="G10" i="23"/>
  <c r="G28" i="23"/>
  <c r="G13" i="23"/>
  <c r="G21" i="23"/>
  <c r="G22" i="22"/>
  <c r="G27" i="22"/>
  <c r="G26" i="14"/>
  <c r="G15" i="13"/>
  <c r="G14" i="13"/>
  <c r="D20" i="13"/>
  <c r="F20" i="13"/>
  <c r="G25" i="8"/>
  <c r="F20" i="6"/>
  <c r="G30" i="6"/>
  <c r="G22" i="3"/>
  <c r="G25" i="3"/>
  <c r="G12" i="3"/>
  <c r="G30" i="18"/>
  <c r="G33" i="15"/>
  <c r="G33" i="14"/>
  <c r="F21" i="7"/>
  <c r="G25" i="18"/>
  <c r="G27" i="18"/>
  <c r="E21" i="15"/>
  <c r="G28" i="14"/>
  <c r="G30" i="14"/>
  <c r="G11" i="13"/>
  <c r="G13" i="13"/>
  <c r="G12" i="13"/>
  <c r="E20" i="13"/>
  <c r="G22" i="13"/>
  <c r="G26" i="13"/>
  <c r="G30" i="13"/>
  <c r="G27" i="8"/>
  <c r="G16" i="7"/>
  <c r="G31" i="7"/>
  <c r="G13" i="6"/>
  <c r="G11" i="6"/>
  <c r="G25" i="6"/>
  <c r="G27" i="6"/>
  <c r="G32" i="6"/>
  <c r="G26" i="5"/>
  <c r="G28" i="5"/>
  <c r="G33" i="5"/>
  <c r="G26" i="4"/>
  <c r="G33" i="1"/>
  <c r="G14" i="6"/>
  <c r="G28" i="33"/>
  <c r="G27" i="23"/>
  <c r="G14" i="23"/>
  <c r="G15" i="23"/>
  <c r="G29" i="14"/>
  <c r="G28" i="13"/>
  <c r="G29" i="7"/>
  <c r="G29" i="4"/>
  <c r="G28" i="3"/>
  <c r="G29" i="6"/>
  <c r="G15" i="6"/>
  <c r="G16" i="6"/>
  <c r="G15" i="33"/>
  <c r="G13" i="33"/>
  <c r="G11" i="33"/>
  <c r="G16" i="33"/>
  <c r="G14" i="33"/>
  <c r="G12" i="33"/>
  <c r="E20" i="33"/>
  <c r="G25" i="33"/>
  <c r="G27" i="33"/>
  <c r="G29" i="33"/>
  <c r="G11" i="22"/>
  <c r="G16" i="22"/>
  <c r="G14" i="22"/>
  <c r="G12" i="22"/>
  <c r="G29" i="22"/>
  <c r="G31" i="22"/>
  <c r="G17" i="22"/>
  <c r="G15" i="22"/>
  <c r="G16" i="15"/>
  <c r="G14" i="15"/>
  <c r="G12" i="15"/>
  <c r="G17" i="15"/>
  <c r="G15" i="15"/>
  <c r="G13" i="15"/>
  <c r="G23" i="15"/>
  <c r="G26" i="15"/>
  <c r="G28" i="15"/>
  <c r="G30" i="15"/>
  <c r="G15" i="14"/>
  <c r="G13" i="14"/>
  <c r="G16" i="14"/>
  <c r="G14" i="14"/>
  <c r="G12" i="14"/>
  <c r="G22" i="14"/>
  <c r="G22" i="7"/>
  <c r="D21" i="7"/>
  <c r="G14" i="7"/>
  <c r="G12" i="7"/>
  <c r="G17" i="7"/>
  <c r="G15" i="7"/>
  <c r="G13" i="7"/>
  <c r="E21" i="7"/>
  <c r="G23" i="7"/>
  <c r="G26" i="7"/>
  <c r="G28" i="7"/>
  <c r="G30" i="7"/>
  <c r="G17" i="5"/>
  <c r="G15" i="5"/>
  <c r="G13" i="5"/>
  <c r="G30" i="5"/>
  <c r="G16" i="5"/>
  <c r="G14" i="5"/>
  <c r="G12" i="5"/>
  <c r="G14" i="4"/>
  <c r="G12" i="4"/>
  <c r="G16" i="4"/>
  <c r="G22" i="4"/>
  <c r="G13" i="4"/>
  <c r="G11" i="4"/>
  <c r="G15" i="4"/>
  <c r="G28" i="4"/>
  <c r="G30" i="4"/>
  <c r="D20" i="4"/>
  <c r="G15" i="3"/>
  <c r="G13" i="3"/>
  <c r="G11" i="3"/>
  <c r="G16" i="3"/>
  <c r="G14" i="3"/>
  <c r="G27" i="3"/>
  <c r="G29" i="3"/>
  <c r="G16" i="18"/>
  <c r="G14" i="18"/>
  <c r="G12" i="18"/>
  <c r="G29" i="18"/>
  <c r="G15" i="18"/>
  <c r="G13" i="18"/>
  <c r="G11" i="18"/>
  <c r="G26" i="18"/>
  <c r="G30" i="1"/>
  <c r="G28" i="1"/>
  <c r="G26" i="1"/>
  <c r="G31" i="1"/>
  <c r="G29" i="1"/>
  <c r="G27" i="1"/>
  <c r="G24" i="1"/>
  <c r="G15" i="8"/>
  <c r="G13" i="8"/>
  <c r="G11" i="8"/>
  <c r="G29" i="8"/>
  <c r="G16" i="8"/>
  <c r="G14" i="8"/>
  <c r="G21" i="8"/>
  <c r="F20" i="8"/>
  <c r="G23" i="8"/>
  <c r="G26" i="8"/>
  <c r="G12" i="8"/>
  <c r="G31" i="23"/>
  <c r="E20" i="18"/>
  <c r="E21" i="5"/>
  <c r="G22" i="33"/>
  <c r="F21" i="22"/>
  <c r="E20" i="6"/>
  <c r="G23" i="5"/>
  <c r="G23" i="1"/>
  <c r="G32" i="8"/>
  <c r="G32" i="4"/>
  <c r="D20" i="33"/>
  <c r="D19" i="23"/>
  <c r="D21" i="22"/>
  <c r="D20" i="18"/>
  <c r="G32" i="18"/>
  <c r="D21" i="15"/>
  <c r="G17" i="14"/>
  <c r="F21" i="14"/>
  <c r="E21" i="14"/>
  <c r="G16" i="13"/>
  <c r="G32" i="13"/>
  <c r="F20" i="4"/>
  <c r="E20" i="4"/>
  <c r="G25" i="4"/>
  <c r="D20" i="3"/>
  <c r="G22" i="1"/>
  <c r="D21" i="14"/>
  <c r="F11" i="45" l="1"/>
  <c r="E11" i="45"/>
  <c r="D11" i="45"/>
  <c r="F11" i="44"/>
  <c r="E11" i="44"/>
  <c r="D11" i="44"/>
  <c r="F9" i="43"/>
  <c r="E9" i="43"/>
  <c r="D9" i="43"/>
  <c r="F8" i="42"/>
  <c r="E8" i="42"/>
  <c r="D8" i="42"/>
  <c r="F10" i="41"/>
  <c r="D10" i="41"/>
  <c r="F10" i="40"/>
  <c r="D10" i="40"/>
  <c r="F9" i="35"/>
  <c r="E9" i="35"/>
  <c r="D9" i="35"/>
  <c r="F9" i="33"/>
  <c r="E9" i="33"/>
  <c r="D9" i="33"/>
  <c r="F8" i="23"/>
  <c r="E8" i="23"/>
  <c r="D8" i="23"/>
  <c r="F10" i="22"/>
  <c r="E10" i="22"/>
  <c r="D10" i="22"/>
  <c r="G23" i="18"/>
  <c r="G22" i="18"/>
  <c r="G21" i="18"/>
  <c r="F9" i="18"/>
  <c r="E9" i="18"/>
  <c r="D9" i="18"/>
  <c r="F10" i="15"/>
  <c r="E10" i="15"/>
  <c r="D10" i="15"/>
  <c r="F10" i="14"/>
  <c r="E10" i="14"/>
  <c r="D10" i="14"/>
  <c r="G21" i="13"/>
  <c r="F9" i="13"/>
  <c r="E9" i="13"/>
  <c r="D9" i="13"/>
  <c r="F9" i="8"/>
  <c r="E9" i="8"/>
  <c r="D9" i="8"/>
  <c r="G11" i="7"/>
  <c r="F10" i="7"/>
  <c r="E10" i="7"/>
  <c r="D10" i="7"/>
  <c r="G23" i="6"/>
  <c r="G22" i="6"/>
  <c r="G21" i="6"/>
  <c r="G10" i="6"/>
  <c r="F9" i="6"/>
  <c r="E9" i="6"/>
  <c r="D9" i="6"/>
  <c r="G22" i="5"/>
  <c r="G11" i="5"/>
  <c r="F10" i="5"/>
  <c r="E10" i="5"/>
  <c r="D10" i="5"/>
  <c r="G21" i="4"/>
  <c r="G10" i="4"/>
  <c r="F9" i="4"/>
  <c r="E9" i="4"/>
  <c r="D9" i="4"/>
  <c r="F9" i="3"/>
  <c r="E9" i="3"/>
  <c r="D9" i="3"/>
  <c r="F10" i="1"/>
  <c r="E10" i="1"/>
  <c r="G12" i="1"/>
  <c r="G10" i="7" l="1"/>
  <c r="G10" i="41"/>
  <c r="G11" i="45"/>
  <c r="G11" i="44"/>
  <c r="G9" i="43"/>
  <c r="G8" i="42"/>
  <c r="G10" i="40"/>
  <c r="G9" i="35"/>
  <c r="G9" i="33"/>
  <c r="G8" i="23"/>
  <c r="G10" i="22"/>
  <c r="G9" i="18"/>
  <c r="G10" i="15"/>
  <c r="G9" i="8"/>
  <c r="G9" i="6"/>
  <c r="G10" i="5"/>
  <c r="G9" i="4"/>
  <c r="G9" i="3"/>
  <c r="G21" i="35"/>
  <c r="G43" i="35" s="1"/>
  <c r="G9" i="13"/>
  <c r="G10" i="14"/>
  <c r="G21" i="45"/>
  <c r="G42" i="45" s="1"/>
  <c r="G22" i="44"/>
  <c r="G43" i="44" s="1"/>
  <c r="G20" i="43"/>
  <c r="G41" i="43" s="1"/>
  <c r="G19" i="42"/>
  <c r="G43" i="41"/>
  <c r="G21" i="40"/>
  <c r="G20" i="33"/>
  <c r="G41" i="33" s="1"/>
  <c r="G20" i="8"/>
  <c r="G43" i="8" s="1"/>
  <c r="G20" i="3"/>
  <c r="G41" i="3" s="1"/>
  <c r="G19" i="23"/>
  <c r="G40" i="23" s="1"/>
  <c r="G21" i="22"/>
  <c r="G42" i="22" s="1"/>
  <c r="G20" i="18"/>
  <c r="G21" i="15"/>
  <c r="G21" i="14"/>
  <c r="G20" i="13"/>
  <c r="D10" i="1"/>
  <c r="G21" i="1"/>
  <c r="G42" i="1" s="1"/>
  <c r="G11" i="1"/>
  <c r="G40" i="42" l="1"/>
  <c r="G41" i="18"/>
  <c r="G42" i="15"/>
  <c r="G42" i="14"/>
  <c r="G41" i="13"/>
  <c r="G40" i="40"/>
  <c r="G10" i="1"/>
  <c r="G20" i="4" l="1"/>
  <c r="G41" i="4" l="1"/>
  <c r="G21" i="5"/>
  <c r="G20" i="6"/>
  <c r="G21" i="7"/>
  <c r="G42" i="7" l="1"/>
  <c r="G41" i="6"/>
  <c r="G43" i="5"/>
</calcChain>
</file>

<file path=xl/comments1.xml><?xml version="1.0" encoding="utf-8"?>
<comments xmlns="http://schemas.openxmlformats.org/spreadsheetml/2006/main">
  <authors>
    <author>Автор</author>
  </authors>
  <commentList>
    <comment ref="F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24 дня.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15 дней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23 дня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23 дня</t>
        </r>
      </text>
    </commen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13 дней</t>
        </r>
      </text>
    </comment>
    <comment ref="F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услуги не было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D2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9 дней</t>
        </r>
      </text>
    </comment>
    <comment ref="E2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услуги не было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D2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9 дней</t>
        </r>
      </text>
    </comment>
    <comment ref="D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9 дней</t>
        </r>
      </text>
    </commen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услуги не было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D2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9 дней</t>
        </r>
      </text>
    </comment>
    <comment ref="D2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9 дней</t>
        </r>
      </text>
    </comment>
    <comment ref="E2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услуги не было
</t>
        </r>
      </text>
    </comment>
    <comment ref="F2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16 дней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16 дней</t>
        </r>
      </text>
    </comment>
    <comment ref="D2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16 дней</t>
        </r>
      </text>
    </comment>
    <comment ref="E2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22 дня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01.07.2021г. Индексация, план 2022г.</t>
        </r>
      </text>
    </comment>
    <comment ref="D38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728,3 м2*2,20  рублей</t>
        </r>
      </text>
    </comment>
    <comment ref="E38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728,3 м2*2,20  рублей</t>
        </r>
      </text>
    </comment>
    <comment ref="F38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728,3 м2*2,20  рублей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с 01.07.2021г. Индексация 3,3%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01.07.2021г. индексация</t>
        </r>
      </text>
    </commen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-6 дней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22 дня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6 дней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15 дней для  четырех подъездов, два убирались   весь месяц</t>
        </r>
      </text>
    </comment>
    <comment ref="F2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услуги не было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F2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16 дней</t>
        </r>
      </text>
    </comment>
  </commentList>
</comments>
</file>

<file path=xl/sharedStrings.xml><?xml version="1.0" encoding="utf-8"?>
<sst xmlns="http://schemas.openxmlformats.org/spreadsheetml/2006/main" count="1477" uniqueCount="149">
  <si>
    <t>ОТЧЕТ</t>
  </si>
  <si>
    <t>о затратах по предоставлению услуг по содержанию и ремонту общего имущества</t>
  </si>
  <si>
    <t>Наименование статей</t>
  </si>
  <si>
    <t>тариф</t>
  </si>
  <si>
    <t xml:space="preserve">январь </t>
  </si>
  <si>
    <t>февраль</t>
  </si>
  <si>
    <t>март</t>
  </si>
  <si>
    <t>1.</t>
  </si>
  <si>
    <t>Доходы (начисления):</t>
  </si>
  <si>
    <t>1.1.</t>
  </si>
  <si>
    <t>Текущее содержание</t>
  </si>
  <si>
    <t>1.2.</t>
  </si>
  <si>
    <t>Уборка придомовой территории</t>
  </si>
  <si>
    <t>1.3.</t>
  </si>
  <si>
    <t>обслуживание  приборов учета</t>
  </si>
  <si>
    <t>оплачено собственниками</t>
  </si>
  <si>
    <t>2.</t>
  </si>
  <si>
    <t>Расходы:</t>
  </si>
  <si>
    <t>2.1.</t>
  </si>
  <si>
    <t>2.2.</t>
  </si>
  <si>
    <t>2.3.</t>
  </si>
  <si>
    <t>2.4.</t>
  </si>
  <si>
    <t>Обработка подвалов</t>
  </si>
  <si>
    <t>Уборка лестничных клеток</t>
  </si>
  <si>
    <t>1.4.</t>
  </si>
  <si>
    <t>Вывоз ТБО</t>
  </si>
  <si>
    <t>1.5.</t>
  </si>
  <si>
    <t>1.6.</t>
  </si>
  <si>
    <t>Обслуживание лифтового оборудования</t>
  </si>
  <si>
    <t>1.7.</t>
  </si>
  <si>
    <t>Обслуживание ВДГО</t>
  </si>
  <si>
    <t>2.5.</t>
  </si>
  <si>
    <t>2.6.</t>
  </si>
  <si>
    <t>2.7.</t>
  </si>
  <si>
    <t>2.8.</t>
  </si>
  <si>
    <t>2.9.</t>
  </si>
  <si>
    <t>2.10.</t>
  </si>
  <si>
    <t>1.8.</t>
  </si>
  <si>
    <t>2.11.</t>
  </si>
  <si>
    <t>площадь по л.с-2959</t>
  </si>
  <si>
    <t>Остаток денежных средств</t>
  </si>
  <si>
    <t>АДС</t>
  </si>
  <si>
    <t>Паспортный стол</t>
  </si>
  <si>
    <t>в том числе:</t>
  </si>
  <si>
    <t>Услуги управления</t>
  </si>
  <si>
    <t>Содержание и текущий ремонт МКД</t>
  </si>
  <si>
    <t xml:space="preserve">АДС </t>
  </si>
  <si>
    <t>2.12.</t>
  </si>
  <si>
    <t>Поверка комплекта термометров сопротивления</t>
  </si>
  <si>
    <t>поверка комплекта термометров</t>
  </si>
  <si>
    <t>дератизация</t>
  </si>
  <si>
    <t>дезинсекция тараканов</t>
  </si>
  <si>
    <t>дезинсекция муравьев</t>
  </si>
  <si>
    <t>дезинсекция мошки</t>
  </si>
  <si>
    <t>дезинсекция блох</t>
  </si>
  <si>
    <t>вывоз мусора</t>
  </si>
  <si>
    <t>дератизация идезинсекция</t>
  </si>
  <si>
    <t>дератизация и дезинсекция</t>
  </si>
  <si>
    <t>Поверка ТЭМ-104 №1540161</t>
  </si>
  <si>
    <t>Ремонт замена крышки теплосчетчика №1540161</t>
  </si>
  <si>
    <t>поверка тепловычислителя ВКТ-7</t>
  </si>
  <si>
    <t>поверка прэм</t>
  </si>
  <si>
    <t>Директор ООО"ЖЭУ-7"</t>
  </si>
  <si>
    <t>дезинсекция и дератизация</t>
  </si>
  <si>
    <t>дезинсекция многоножек</t>
  </si>
  <si>
    <t>поверка ПРЭМ</t>
  </si>
  <si>
    <t>поверка тепловычеслителя ВКТ 7</t>
  </si>
  <si>
    <t xml:space="preserve">поверка комплекта термометров </t>
  </si>
  <si>
    <t xml:space="preserve">поверска комплекта термометров </t>
  </si>
  <si>
    <t>техобслуживание ПРЭМ</t>
  </si>
  <si>
    <t>поверка Тэм-104</t>
  </si>
  <si>
    <t>дезинсекция и дезинсекция</t>
  </si>
  <si>
    <t>дератизация дезинсекция</t>
  </si>
  <si>
    <t>поверка тепловычислителя ТЭМ-104</t>
  </si>
  <si>
    <t>дератизация с дезинсекцией</t>
  </si>
  <si>
    <t>площадь по л.с-2734,1</t>
  </si>
  <si>
    <t>площадь по л.с-3132,1</t>
  </si>
  <si>
    <t>площадь по л.с-4369,8</t>
  </si>
  <si>
    <t>площадь по л.с-2716,2</t>
  </si>
  <si>
    <t>площадь по л.с-2663,2</t>
  </si>
  <si>
    <t>площадь по л.с-2866,4</t>
  </si>
  <si>
    <t>площадь по л.с-2447,1</t>
  </si>
  <si>
    <t>площадь по л.с-2711,3</t>
  </si>
  <si>
    <t>поверка тепловычислителя ТЭМ</t>
  </si>
  <si>
    <t>Поверка комплекта термометров</t>
  </si>
  <si>
    <t>оплата госпошлины</t>
  </si>
  <si>
    <t>площадь по л.с-2694,3</t>
  </si>
  <si>
    <t>площадь по л.с-3078,4</t>
  </si>
  <si>
    <t>площадь по л.с-3092,4</t>
  </si>
  <si>
    <t>площадь по л.с-2679,12</t>
  </si>
  <si>
    <t>площадь по л.с-3033,4</t>
  </si>
  <si>
    <t>площадь по л.с-9306,8</t>
  </si>
  <si>
    <t>площадь по л.с-2467,6</t>
  </si>
  <si>
    <t>площадь по л.с-4418,9</t>
  </si>
  <si>
    <t>площадь по л.с-2448,5</t>
  </si>
  <si>
    <t>площадь по л.с-6231,1</t>
  </si>
  <si>
    <t>площадь по л.с-3517,5</t>
  </si>
  <si>
    <t>площадь по л.с-4389,3</t>
  </si>
  <si>
    <t>площадь по л.с-4356,9</t>
  </si>
  <si>
    <t>площадь по л.с-3458,5</t>
  </si>
  <si>
    <t>поверка тепловычеслителя ВКТ7</t>
  </si>
  <si>
    <t>Прочие затраты</t>
  </si>
  <si>
    <t>Оплачено собственниками</t>
  </si>
  <si>
    <t xml:space="preserve">     Содержание и текущий ремонт МКД</t>
  </si>
  <si>
    <t>1 кв.</t>
  </si>
  <si>
    <t>Директор ООО "ЖЭУ - 7"</t>
  </si>
  <si>
    <t>______________ Ефремова Е.А.</t>
  </si>
  <si>
    <t>дезинсекция  (тараканов, блох)</t>
  </si>
  <si>
    <t xml:space="preserve">дезинсекция </t>
  </si>
  <si>
    <t>дезинсекция ( от тараканов, блох)</t>
  </si>
  <si>
    <t>дезинсекция  ( от блох, тараканов)</t>
  </si>
  <si>
    <t>провайдеры</t>
  </si>
  <si>
    <t>дератизация  (санобработка подвала)</t>
  </si>
  <si>
    <t>Утверждаю:</t>
  </si>
  <si>
    <t>_______________Е.А.Ефремова</t>
  </si>
  <si>
    <t>_______________Ефремова Е.А.</t>
  </si>
  <si>
    <t>___________________Е.А. Ефремова</t>
  </si>
  <si>
    <t xml:space="preserve"> \</t>
  </si>
  <si>
    <t>поверка термометра</t>
  </si>
  <si>
    <t>Поверка теплосчетчика</t>
  </si>
  <si>
    <t>ремонт теплосчетчика ТЭМ</t>
  </si>
  <si>
    <t>поверка приборов</t>
  </si>
  <si>
    <t>Теплосчетчик ТЭМ 104</t>
  </si>
  <si>
    <t>№ 59 ул. Бограда  за 2023 год</t>
  </si>
  <si>
    <t>№ 57 ул. Бограда  за 2023 год</t>
  </si>
  <si>
    <t>№ 61 ул. Бограда за 2023год</t>
  </si>
  <si>
    <t>№ 21 ул. Кр Партизан за 2023 год</t>
  </si>
  <si>
    <t>№ 23 ул. Кр.Партизан  за 2023 год</t>
  </si>
  <si>
    <t>№ 25 ул. Кр.Партизан за 2023 год</t>
  </si>
  <si>
    <t>№ 31 ул. Кр.Партизан  за 2023 год</t>
  </si>
  <si>
    <t>№ 27 ул. Кр.Партизан за 2023 год</t>
  </si>
  <si>
    <t>№ 29 ул. Кр.Партизан  за 2023 год</t>
  </si>
  <si>
    <t>№ 34 ул. Кр.Партизан  за 2023 год</t>
  </si>
  <si>
    <t>№ 2 ул. М.Горького за 2023 год</t>
  </si>
  <si>
    <t>№ 4 ул. М.Горького за 2023 год</t>
  </si>
  <si>
    <t>№ 5 ул. М.Горького за 2023 год</t>
  </si>
  <si>
    <t>№ 32 ул. Советская за 2023 год</t>
  </si>
  <si>
    <t>№ 11 ул. Космонавтов  за 2023 год</t>
  </si>
  <si>
    <t>№ 34 ул. Советская  за 2023 год</t>
  </si>
  <si>
    <t>№ 1в ул. Космонавтов  за 2023 год</t>
  </si>
  <si>
    <t>№ 9 ул. Космонавтов  за 2023 год</t>
  </si>
  <si>
    <t>№ 19 ул. Космонавтов  за 2023 год</t>
  </si>
  <si>
    <t>№ 2 ул. Юбилейная за 2023 год</t>
  </si>
  <si>
    <t>№ 10 ул. Юбилейная за 2023 год</t>
  </si>
  <si>
    <t>№ 6 ул. Дзержинского за 2023 год</t>
  </si>
  <si>
    <t>уборка подъезда П № 2  по заявлению</t>
  </si>
  <si>
    <t>уборка подъезда П № 3  по заявлению</t>
  </si>
  <si>
    <t>уборка подъезда П № 4  по заявлению</t>
  </si>
  <si>
    <t>№ 15 ул. Космонавтов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</si>
</sst>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3" fillId="0" borderId="0" xfId="0" applyFont="1"/>
    <xf numFmtId="0" fontId="3" fillId="0" borderId="1" xfId="0" applyFont="1" applyBorder="1"/>
    <xf numFmtId="1" fontId="4" fillId="2" borderId="1" xfId="0" applyNumberFormat="1" applyFont="1" applyFill="1" applyBorder="1"/>
    <xf numFmtId="1" fontId="3" fillId="0" borderId="1" xfId="0" applyNumberFormat="1" applyFont="1" applyBorder="1"/>
    <xf numFmtId="2" fontId="3" fillId="0" borderId="1" xfId="0" applyNumberFormat="1" applyFont="1" applyBorder="1"/>
    <xf numFmtId="0" fontId="3" fillId="0" borderId="2" xfId="0" applyFont="1" applyBorder="1"/>
    <xf numFmtId="1" fontId="3" fillId="0" borderId="2" xfId="0" applyNumberFormat="1" applyFont="1" applyBorder="1"/>
    <xf numFmtId="1" fontId="4" fillId="2" borderId="2" xfId="0" applyNumberFormat="1" applyFont="1" applyFill="1" applyBorder="1"/>
    <xf numFmtId="0" fontId="3" fillId="0" borderId="5" xfId="0" applyFont="1" applyBorder="1"/>
    <xf numFmtId="1" fontId="3" fillId="0" borderId="5" xfId="0" applyNumberFormat="1" applyFont="1" applyBorder="1"/>
    <xf numFmtId="0" fontId="3" fillId="0" borderId="3" xfId="0" applyFont="1" applyBorder="1"/>
    <xf numFmtId="1" fontId="3" fillId="0" borderId="3" xfId="0" applyNumberFormat="1" applyFont="1" applyBorder="1"/>
    <xf numFmtId="1" fontId="4" fillId="2" borderId="3" xfId="0" applyNumberFormat="1" applyFont="1" applyFill="1" applyBorder="1"/>
    <xf numFmtId="1" fontId="3" fillId="0" borderId="0" xfId="0" applyNumberFormat="1" applyFont="1"/>
    <xf numFmtId="0" fontId="5" fillId="0" borderId="0" xfId="0" applyFont="1"/>
    <xf numFmtId="0" fontId="5" fillId="4" borderId="5" xfId="0" applyFont="1" applyFill="1" applyBorder="1"/>
    <xf numFmtId="1" fontId="5" fillId="4" borderId="5" xfId="0" applyNumberFormat="1" applyFont="1" applyFill="1" applyBorder="1"/>
    <xf numFmtId="1" fontId="6" fillId="4" borderId="5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4" fillId="4" borderId="3" xfId="0" applyNumberFormat="1" applyFont="1" applyFill="1" applyBorder="1"/>
    <xf numFmtId="0" fontId="3" fillId="3" borderId="0" xfId="0" applyFont="1" applyFill="1"/>
    <xf numFmtId="0" fontId="5" fillId="4" borderId="4" xfId="0" applyFont="1" applyFill="1" applyBorder="1"/>
    <xf numFmtId="0" fontId="5" fillId="4" borderId="4" xfId="0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1" fontId="3" fillId="0" borderId="0" xfId="0" applyNumberFormat="1" applyFont="1" applyBorder="1"/>
    <xf numFmtId="0" fontId="5" fillId="4" borderId="5" xfId="0" applyFont="1" applyFill="1" applyBorder="1" applyAlignment="1">
      <alignment horizontal="center" vertical="center"/>
    </xf>
    <xf numFmtId="1" fontId="3" fillId="0" borderId="7" xfId="0" applyNumberFormat="1" applyFont="1" applyBorder="1"/>
    <xf numFmtId="164" fontId="3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" fontId="5" fillId="6" borderId="5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5" fillId="6" borderId="5" xfId="0" applyNumberFormat="1" applyFont="1" applyFill="1" applyBorder="1"/>
    <xf numFmtId="1" fontId="6" fillId="6" borderId="5" xfId="0" applyNumberFormat="1" applyFont="1" applyFill="1" applyBorder="1"/>
    <xf numFmtId="1" fontId="4" fillId="6" borderId="1" xfId="0" applyNumberFormat="1" applyFont="1" applyFill="1" applyBorder="1"/>
    <xf numFmtId="1" fontId="4" fillId="6" borderId="2" xfId="0" applyNumberFormat="1" applyFont="1" applyFill="1" applyBorder="1"/>
    <xf numFmtId="1" fontId="4" fillId="6" borderId="3" xfId="0" applyNumberFormat="1" applyFont="1" applyFill="1" applyBorder="1"/>
    <xf numFmtId="0" fontId="5" fillId="6" borderId="4" xfId="0" applyFont="1" applyFill="1" applyBorder="1" applyAlignment="1">
      <alignment horizontal="center" vertical="center" wrapText="1"/>
    </xf>
    <xf numFmtId="1" fontId="5" fillId="6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6" borderId="4" xfId="0" applyFont="1" applyFill="1" applyBorder="1"/>
    <xf numFmtId="0" fontId="5" fillId="6" borderId="5" xfId="0" applyFont="1" applyFill="1" applyBorder="1"/>
    <xf numFmtId="1" fontId="3" fillId="0" borderId="9" xfId="0" applyNumberFormat="1" applyFont="1" applyBorder="1"/>
    <xf numFmtId="1" fontId="5" fillId="6" borderId="7" xfId="0" applyNumberFormat="1" applyFont="1" applyFill="1" applyBorder="1" applyAlignment="1">
      <alignment horizontal="center"/>
    </xf>
    <xf numFmtId="1" fontId="3" fillId="0" borderId="12" xfId="0" applyNumberFormat="1" applyFont="1" applyBorder="1"/>
    <xf numFmtId="1" fontId="3" fillId="0" borderId="14" xfId="0" applyNumberFormat="1" applyFont="1" applyBorder="1"/>
    <xf numFmtId="1" fontId="3" fillId="0" borderId="15" xfId="0" applyNumberFormat="1" applyFont="1" applyBorder="1"/>
    <xf numFmtId="1" fontId="5" fillId="6" borderId="10" xfId="0" applyNumberFormat="1" applyFont="1" applyFill="1" applyBorder="1" applyAlignment="1">
      <alignment horizontal="center"/>
    </xf>
    <xf numFmtId="1" fontId="3" fillId="0" borderId="16" xfId="0" applyNumberFormat="1" applyFont="1" applyBorder="1"/>
    <xf numFmtId="1" fontId="3" fillId="6" borderId="14" xfId="0" applyNumberFormat="1" applyFont="1" applyFill="1" applyBorder="1"/>
    <xf numFmtId="1" fontId="6" fillId="6" borderId="7" xfId="0" applyNumberFormat="1" applyFont="1" applyFill="1" applyBorder="1"/>
    <xf numFmtId="1" fontId="6" fillId="6" borderId="7" xfId="0" applyNumberFormat="1" applyFont="1" applyFill="1" applyBorder="1" applyAlignment="1">
      <alignment horizontal="center"/>
    </xf>
    <xf numFmtId="1" fontId="3" fillId="0" borderId="11" xfId="0" applyNumberFormat="1" applyFont="1" applyBorder="1"/>
    <xf numFmtId="1" fontId="5" fillId="4" borderId="7" xfId="0" applyNumberFormat="1" applyFont="1" applyFill="1" applyBorder="1" applyAlignment="1">
      <alignment horizontal="center"/>
    </xf>
    <xf numFmtId="1" fontId="3" fillId="0" borderId="18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1" fontId="4" fillId="6" borderId="14" xfId="0" applyNumberFormat="1" applyFont="1" applyFill="1" applyBorder="1"/>
    <xf numFmtId="1" fontId="4" fillId="6" borderId="15" xfId="0" applyNumberFormat="1" applyFont="1" applyFill="1" applyBorder="1"/>
    <xf numFmtId="1" fontId="6" fillId="6" borderId="10" xfId="0" applyNumberFormat="1" applyFont="1" applyFill="1" applyBorder="1" applyAlignment="1">
      <alignment horizontal="center"/>
    </xf>
    <xf numFmtId="1" fontId="3" fillId="6" borderId="16" xfId="0" applyNumberFormat="1" applyFont="1" applyFill="1" applyBorder="1"/>
    <xf numFmtId="1" fontId="4" fillId="6" borderId="16" xfId="0" applyNumberFormat="1" applyFont="1" applyFill="1" applyBorder="1"/>
    <xf numFmtId="1" fontId="4" fillId="6" borderId="17" xfId="0" applyNumberFormat="1" applyFont="1" applyFill="1" applyBorder="1"/>
    <xf numFmtId="1" fontId="6" fillId="6" borderId="3" xfId="0" applyNumberFormat="1" applyFont="1" applyFill="1" applyBorder="1"/>
    <xf numFmtId="1" fontId="6" fillId="6" borderId="12" xfId="0" applyNumberFormat="1" applyFont="1" applyFill="1" applyBorder="1"/>
    <xf numFmtId="1" fontId="6" fillId="6" borderId="16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/>
    <xf numFmtId="1" fontId="5" fillId="4" borderId="7" xfId="0" applyNumberFormat="1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6" borderId="21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5" fillId="6" borderId="20" xfId="0" applyFont="1" applyFill="1" applyBorder="1" applyAlignment="1">
      <alignment horizontal="center"/>
    </xf>
    <xf numFmtId="0" fontId="3" fillId="0" borderId="21" xfId="0" applyFont="1" applyBorder="1"/>
    <xf numFmtId="0" fontId="5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/>
    <xf numFmtId="0" fontId="3" fillId="0" borderId="14" xfId="0" applyFont="1" applyBorder="1" applyAlignment="1">
      <alignment horizontal="center"/>
    </xf>
    <xf numFmtId="16" fontId="3" fillId="3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" fontId="5" fillId="3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3" fillId="0" borderId="0" xfId="0" applyNumberFormat="1" applyFont="1" applyFill="1" applyBorder="1"/>
    <xf numFmtId="1" fontId="4" fillId="0" borderId="0" xfId="0" applyNumberFormat="1" applyFont="1" applyFill="1" applyBorder="1"/>
    <xf numFmtId="0" fontId="3" fillId="0" borderId="0" xfId="0" applyFont="1" applyFill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1" fontId="3" fillId="0" borderId="26" xfId="0" applyNumberFormat="1" applyFont="1" applyBorder="1"/>
    <xf numFmtId="1" fontId="3" fillId="0" borderId="27" xfId="0" applyNumberFormat="1" applyFont="1" applyBorder="1"/>
    <xf numFmtId="1" fontId="4" fillId="6" borderId="10" xfId="0" applyNumberFormat="1" applyFont="1" applyFill="1" applyBorder="1"/>
    <xf numFmtId="0" fontId="5" fillId="6" borderId="4" xfId="0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1" fontId="5" fillId="6" borderId="7" xfId="0" applyNumberFormat="1" applyFont="1" applyFill="1" applyBorder="1"/>
    <xf numFmtId="1" fontId="6" fillId="6" borderId="10" xfId="0" applyNumberFormat="1" applyFont="1" applyFill="1" applyBorder="1"/>
    <xf numFmtId="1" fontId="6" fillId="6" borderId="10" xfId="0" applyNumberFormat="1" applyFont="1" applyFill="1" applyBorder="1" applyAlignment="1">
      <alignment vertical="center"/>
    </xf>
    <xf numFmtId="0" fontId="5" fillId="4" borderId="2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4" fillId="6" borderId="12" xfId="0" applyNumberFormat="1" applyFont="1" applyFill="1" applyBorder="1"/>
    <xf numFmtId="0" fontId="3" fillId="6" borderId="21" xfId="0" applyFont="1" applyFill="1" applyBorder="1"/>
    <xf numFmtId="0" fontId="5" fillId="6" borderId="20" xfId="0" applyFont="1" applyFill="1" applyBorder="1" applyAlignment="1">
      <alignment horizontal="center" vertical="center" wrapText="1"/>
    </xf>
    <xf numFmtId="0" fontId="5" fillId="6" borderId="20" xfId="0" applyFont="1" applyFill="1" applyBorder="1"/>
    <xf numFmtId="0" fontId="3" fillId="0" borderId="10" xfId="0" applyFont="1" applyBorder="1" applyAlignment="1">
      <alignment horizontal="center" vertical="center"/>
    </xf>
    <xf numFmtId="0" fontId="5" fillId="6" borderId="20" xfId="0" applyFon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5" fillId="3" borderId="14" xfId="0" applyNumberFormat="1" applyFont="1" applyFill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3" fillId="0" borderId="20" xfId="0" applyFont="1" applyBorder="1"/>
    <xf numFmtId="0" fontId="3" fillId="0" borderId="18" xfId="0" applyFont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" fontId="5" fillId="0" borderId="14" xfId="0" applyNumberFormat="1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wrapText="1"/>
    </xf>
    <xf numFmtId="14" fontId="5" fillId="0" borderId="14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8" xfId="0" applyFont="1" applyBorder="1"/>
    <xf numFmtId="1" fontId="5" fillId="4" borderId="7" xfId="0" applyNumberFormat="1" applyFont="1" applyFill="1" applyBorder="1"/>
    <xf numFmtId="0" fontId="5" fillId="4" borderId="20" xfId="0" applyFont="1" applyFill="1" applyBorder="1" applyAlignment="1">
      <alignment horizontal="center" vertical="center"/>
    </xf>
    <xf numFmtId="0" fontId="5" fillId="6" borderId="32" xfId="0" applyFont="1" applyFill="1" applyBorder="1"/>
    <xf numFmtId="0" fontId="5" fillId="4" borderId="20" xfId="0" applyFont="1" applyFill="1" applyBorder="1" applyAlignment="1">
      <alignment wrapText="1"/>
    </xf>
    <xf numFmtId="1" fontId="3" fillId="6" borderId="15" xfId="0" applyNumberFormat="1" applyFont="1" applyFill="1" applyBorder="1"/>
    <xf numFmtId="0" fontId="5" fillId="0" borderId="14" xfId="0" applyFont="1" applyFill="1" applyBorder="1"/>
    <xf numFmtId="16" fontId="5" fillId="0" borderId="14" xfId="0" applyNumberFormat="1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16" xfId="0" applyFont="1" applyFill="1" applyBorder="1"/>
    <xf numFmtId="0" fontId="5" fillId="0" borderId="7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5" xfId="0" applyNumberFormat="1" applyFont="1" applyBorder="1"/>
    <xf numFmtId="0" fontId="5" fillId="0" borderId="20" xfId="0" applyFont="1" applyBorder="1"/>
    <xf numFmtId="0" fontId="3" fillId="0" borderId="13" xfId="0" applyFont="1" applyBorder="1"/>
    <xf numFmtId="0" fontId="3" fillId="0" borderId="14" xfId="0" applyFont="1" applyBorder="1"/>
    <xf numFmtId="16" fontId="3" fillId="3" borderId="14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5" fillId="0" borderId="10" xfId="0" applyFont="1" applyBorder="1"/>
    <xf numFmtId="0" fontId="5" fillId="6" borderId="24" xfId="0" applyFont="1" applyFill="1" applyBorder="1"/>
    <xf numFmtId="0" fontId="3" fillId="0" borderId="0" xfId="0" applyFont="1" applyAlignment="1">
      <alignment horizontal="left"/>
    </xf>
    <xf numFmtId="1" fontId="4" fillId="6" borderId="31" xfId="0" applyNumberFormat="1" applyFont="1" applyFill="1" applyBorder="1"/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3" fillId="4" borderId="21" xfId="0" applyFont="1" applyFill="1" applyBorder="1"/>
    <xf numFmtId="0" fontId="5" fillId="0" borderId="4" xfId="0" applyFont="1" applyBorder="1" applyAlignment="1">
      <alignment vertical="center"/>
    </xf>
    <xf numFmtId="1" fontId="6" fillId="4" borderId="10" xfId="0" applyNumberFormat="1" applyFont="1" applyFill="1" applyBorder="1"/>
    <xf numFmtId="1" fontId="6" fillId="4" borderId="10" xfId="0" applyNumberFormat="1" applyFont="1" applyFill="1" applyBorder="1" applyAlignment="1">
      <alignment horizontal="center"/>
    </xf>
    <xf numFmtId="1" fontId="4" fillId="4" borderId="16" xfId="0" applyNumberFormat="1" applyFont="1" applyFill="1" applyBorder="1"/>
    <xf numFmtId="1" fontId="5" fillId="4" borderId="10" xfId="0" applyNumberFormat="1" applyFont="1" applyFill="1" applyBorder="1" applyAlignment="1">
      <alignment horizontal="center"/>
    </xf>
    <xf numFmtId="1" fontId="4" fillId="4" borderId="14" xfId="0" applyNumberFormat="1" applyFont="1" applyFill="1" applyBorder="1"/>
    <xf numFmtId="1" fontId="4" fillId="4" borderId="15" xfId="0" applyNumberFormat="1" applyFont="1" applyFill="1" applyBorder="1"/>
    <xf numFmtId="1" fontId="6" fillId="4" borderId="10" xfId="0" applyNumberFormat="1" applyFont="1" applyFill="1" applyBorder="1" applyAlignment="1">
      <alignment horizontal="center" vertical="center"/>
    </xf>
    <xf numFmtId="1" fontId="5" fillId="6" borderId="10" xfId="0" applyNumberFormat="1" applyFont="1" applyFill="1" applyBorder="1"/>
    <xf numFmtId="1" fontId="6" fillId="4" borderId="10" xfId="0" applyNumberFormat="1" applyFont="1" applyFill="1" applyBorder="1" applyAlignment="1">
      <alignment horizontal="right"/>
    </xf>
    <xf numFmtId="1" fontId="4" fillId="4" borderId="16" xfId="0" applyNumberFormat="1" applyFont="1" applyFill="1" applyBorder="1" applyAlignment="1">
      <alignment horizontal="right"/>
    </xf>
    <xf numFmtId="1" fontId="4" fillId="4" borderId="14" xfId="0" applyNumberFormat="1" applyFont="1" applyFill="1" applyBorder="1" applyAlignment="1">
      <alignment horizontal="right"/>
    </xf>
    <xf numFmtId="1" fontId="4" fillId="4" borderId="15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vertical="center"/>
    </xf>
    <xf numFmtId="1" fontId="4" fillId="4" borderId="17" xfId="0" applyNumberFormat="1" applyFont="1" applyFill="1" applyBorder="1"/>
    <xf numFmtId="1" fontId="3" fillId="6" borderId="10" xfId="0" applyNumberFormat="1" applyFont="1" applyFill="1" applyBorder="1"/>
    <xf numFmtId="1" fontId="6" fillId="6" borderId="10" xfId="0" applyNumberFormat="1" applyFont="1" applyFill="1" applyBorder="1" applyAlignment="1">
      <alignment horizontal="right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3" fillId="6" borderId="16" xfId="0" applyNumberFormat="1" applyFont="1" applyFill="1" applyBorder="1" applyAlignment="1">
      <alignment horizontal="right"/>
    </xf>
    <xf numFmtId="1" fontId="6" fillId="4" borderId="10" xfId="0" applyNumberFormat="1" applyFont="1" applyFill="1" applyBorder="1" applyAlignment="1">
      <alignment horizontal="right" vertical="center"/>
    </xf>
    <xf numFmtId="1" fontId="4" fillId="6" borderId="16" xfId="0" applyNumberFormat="1" applyFont="1" applyFill="1" applyBorder="1" applyAlignment="1">
      <alignment horizontal="right"/>
    </xf>
    <xf numFmtId="1" fontId="4" fillId="6" borderId="14" xfId="0" applyNumberFormat="1" applyFont="1" applyFill="1" applyBorder="1" applyAlignment="1">
      <alignment horizontal="right"/>
    </xf>
    <xf numFmtId="1" fontId="4" fillId="6" borderId="15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right"/>
    </xf>
    <xf numFmtId="1" fontId="5" fillId="4" borderId="5" xfId="0" applyNumberFormat="1" applyFont="1" applyFill="1" applyBorder="1" applyAlignment="1">
      <alignment vertical="center"/>
    </xf>
    <xf numFmtId="1" fontId="5" fillId="4" borderId="7" xfId="0" applyNumberFormat="1" applyFont="1" applyFill="1" applyBorder="1" applyAlignment="1">
      <alignment vertical="center"/>
    </xf>
    <xf numFmtId="1" fontId="6" fillId="6" borderId="10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/>
    <xf numFmtId="0" fontId="3" fillId="0" borderId="0" xfId="0" applyFont="1"/>
    <xf numFmtId="0" fontId="8" fillId="0" borderId="5" xfId="0" applyFont="1" applyBorder="1" applyAlignment="1">
      <alignment horizontal="center" vertical="center"/>
    </xf>
    <xf numFmtId="0" fontId="9" fillId="6" borderId="3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8" fillId="4" borderId="5" xfId="0" applyFont="1" applyFill="1" applyBorder="1" applyAlignment="1">
      <alignment horizontal="center" vertical="center"/>
    </xf>
    <xf numFmtId="0" fontId="9" fillId="0" borderId="3" xfId="0" applyFont="1" applyBorder="1"/>
    <xf numFmtId="0" fontId="8" fillId="6" borderId="2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3" fillId="0" borderId="0" xfId="0" applyFont="1"/>
    <xf numFmtId="0" fontId="5" fillId="5" borderId="5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/>
    <xf numFmtId="2" fontId="9" fillId="0" borderId="1" xfId="0" applyNumberFormat="1" applyFont="1" applyBorder="1"/>
    <xf numFmtId="0" fontId="8" fillId="6" borderId="5" xfId="0" applyFont="1" applyFill="1" applyBorder="1" applyAlignment="1">
      <alignment horizontal="center"/>
    </xf>
    <xf numFmtId="0" fontId="8" fillId="6" borderId="5" xfId="0" applyFont="1" applyFill="1" applyBorder="1"/>
    <xf numFmtId="1" fontId="3" fillId="0" borderId="34" xfId="0" applyNumberFormat="1" applyFont="1" applyBorder="1"/>
    <xf numFmtId="1" fontId="3" fillId="0" borderId="35" xfId="0" applyNumberFormat="1" applyFont="1" applyBorder="1"/>
    <xf numFmtId="1" fontId="5" fillId="6" borderId="6" xfId="0" applyNumberFormat="1" applyFont="1" applyFill="1" applyBorder="1" applyAlignment="1">
      <alignment horizontal="center"/>
    </xf>
    <xf numFmtId="1" fontId="3" fillId="0" borderId="33" xfId="0" applyNumberFormat="1" applyFont="1" applyBorder="1"/>
    <xf numFmtId="1" fontId="5" fillId="6" borderId="6" xfId="0" applyNumberFormat="1" applyFont="1" applyFill="1" applyBorder="1"/>
    <xf numFmtId="0" fontId="5" fillId="0" borderId="18" xfId="0" applyFont="1" applyBorder="1"/>
    <xf numFmtId="0" fontId="5" fillId="0" borderId="30" xfId="0" applyFont="1" applyBorder="1" applyAlignment="1">
      <alignment horizontal="center"/>
    </xf>
    <xf numFmtId="1" fontId="5" fillId="6" borderId="14" xfId="0" applyNumberFormat="1" applyFont="1" applyFill="1" applyBorder="1"/>
    <xf numFmtId="1" fontId="5" fillId="4" borderId="15" xfId="0" applyNumberFormat="1" applyFont="1" applyFill="1" applyBorder="1" applyAlignment="1">
      <alignment horizontal="right"/>
    </xf>
    <xf numFmtId="164" fontId="3" fillId="0" borderId="9" xfId="0" applyNumberFormat="1" applyFont="1" applyBorder="1"/>
    <xf numFmtId="1" fontId="5" fillId="6" borderId="16" xfId="0" applyNumberFormat="1" applyFont="1" applyFill="1" applyBorder="1" applyAlignment="1">
      <alignment horizontal="right"/>
    </xf>
    <xf numFmtId="164" fontId="3" fillId="6" borderId="14" xfId="0" applyNumberFormat="1" applyFont="1" applyFill="1" applyBorder="1"/>
    <xf numFmtId="1" fontId="6" fillId="6" borderId="16" xfId="0" applyNumberFormat="1" applyFont="1" applyFill="1" applyBorder="1" applyAlignment="1">
      <alignment horizontal="right"/>
    </xf>
    <xf numFmtId="164" fontId="5" fillId="6" borderId="14" xfId="0" applyNumberFormat="1" applyFont="1" applyFill="1" applyBorder="1" applyAlignment="1">
      <alignment horizontal="right"/>
    </xf>
    <xf numFmtId="164" fontId="3" fillId="0" borderId="3" xfId="0" applyNumberFormat="1" applyFont="1" applyBorder="1"/>
    <xf numFmtId="1" fontId="6" fillId="6" borderId="15" xfId="0" applyNumberFormat="1" applyFont="1" applyFill="1" applyBorder="1" applyAlignment="1">
      <alignment horizontal="right"/>
    </xf>
    <xf numFmtId="1" fontId="5" fillId="0" borderId="0" xfId="0" applyNumberFormat="1" applyFont="1"/>
    <xf numFmtId="0" fontId="3" fillId="0" borderId="0" xfId="0" applyFont="1"/>
    <xf numFmtId="1" fontId="5" fillId="6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8" xfId="0" applyFont="1" applyBorder="1" applyAlignment="1">
      <alignment vertical="center"/>
    </xf>
    <xf numFmtId="0" fontId="3" fillId="0" borderId="17" xfId="0" applyFont="1" applyBorder="1"/>
    <xf numFmtId="0" fontId="3" fillId="0" borderId="0" xfId="0" applyFont="1"/>
    <xf numFmtId="0" fontId="3" fillId="5" borderId="1" xfId="0" applyFont="1" applyFill="1" applyBorder="1"/>
    <xf numFmtId="0" fontId="3" fillId="5" borderId="2" xfId="0" applyFont="1" applyFill="1" applyBorder="1"/>
    <xf numFmtId="164" fontId="3" fillId="0" borderId="12" xfId="0" applyNumberFormat="1" applyFont="1" applyBorder="1"/>
    <xf numFmtId="164" fontId="5" fillId="4" borderId="16" xfId="0" applyNumberFormat="1" applyFont="1" applyFill="1" applyBorder="1"/>
    <xf numFmtId="0" fontId="3" fillId="0" borderId="0" xfId="0" applyFont="1"/>
    <xf numFmtId="1" fontId="3" fillId="0" borderId="10" xfId="0" applyNumberFormat="1" applyFont="1" applyBorder="1"/>
    <xf numFmtId="1" fontId="3" fillId="0" borderId="17" xfId="0" applyNumberFormat="1" applyFont="1" applyBorder="1"/>
    <xf numFmtId="1" fontId="3" fillId="0" borderId="31" xfId="0" applyNumberFormat="1" applyFont="1" applyBorder="1"/>
    <xf numFmtId="1" fontId="5" fillId="6" borderId="10" xfId="0" applyNumberFormat="1" applyFont="1" applyFill="1" applyBorder="1" applyAlignment="1">
      <alignment vertical="center"/>
    </xf>
    <xf numFmtId="2" fontId="8" fillId="4" borderId="5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/>
    <xf numFmtId="2" fontId="8" fillId="4" borderId="5" xfId="0" applyNumberFormat="1" applyFont="1" applyFill="1" applyBorder="1"/>
    <xf numFmtId="2" fontId="9" fillId="3" borderId="1" xfId="0" applyNumberFormat="1" applyFont="1" applyFill="1" applyBorder="1"/>
    <xf numFmtId="0" fontId="8" fillId="0" borderId="5" xfId="0" applyFont="1" applyBorder="1" applyAlignment="1">
      <alignment vertical="center"/>
    </xf>
    <xf numFmtId="0" fontId="8" fillId="0" borderId="5" xfId="0" applyFont="1" applyBorder="1"/>
    <xf numFmtId="2" fontId="3" fillId="0" borderId="0" xfId="0" applyNumberFormat="1" applyFont="1" applyBorder="1"/>
    <xf numFmtId="1" fontId="5" fillId="6" borderId="6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" fontId="3" fillId="0" borderId="6" xfId="0" applyNumberFormat="1" applyFont="1" applyBorder="1"/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" fontId="6" fillId="6" borderId="32" xfId="0" applyNumberFormat="1" applyFont="1" applyFill="1" applyBorder="1"/>
    <xf numFmtId="1" fontId="5" fillId="6" borderId="6" xfId="0" applyNumberFormat="1" applyFont="1" applyFill="1" applyBorder="1" applyAlignment="1">
      <alignment vertical="center"/>
    </xf>
    <xf numFmtId="0" fontId="5" fillId="5" borderId="37" xfId="0" applyFont="1" applyFill="1" applyBorder="1" applyAlignment="1">
      <alignment horizontal="center"/>
    </xf>
    <xf numFmtId="2" fontId="3" fillId="5" borderId="9" xfId="0" applyNumberFormat="1" applyFont="1" applyFill="1" applyBorder="1"/>
    <xf numFmtId="2" fontId="3" fillId="5" borderId="11" xfId="0" applyNumberFormat="1" applyFont="1" applyFill="1" applyBorder="1"/>
    <xf numFmtId="2" fontId="5" fillId="5" borderId="7" xfId="0" applyNumberFormat="1" applyFont="1" applyFill="1" applyBorder="1" applyAlignment="1">
      <alignment horizontal="center"/>
    </xf>
    <xf numFmtId="2" fontId="3" fillId="5" borderId="29" xfId="0" applyNumberFormat="1" applyFont="1" applyFill="1" applyBorder="1"/>
    <xf numFmtId="2" fontId="3" fillId="5" borderId="7" xfId="0" applyNumberFormat="1" applyFont="1" applyFill="1" applyBorder="1"/>
    <xf numFmtId="2" fontId="5" fillId="5" borderId="7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vertical="center"/>
    </xf>
    <xf numFmtId="0" fontId="3" fillId="5" borderId="11" xfId="0" applyFont="1" applyFill="1" applyBorder="1"/>
    <xf numFmtId="0" fontId="3" fillId="5" borderId="7" xfId="0" applyFont="1" applyFill="1" applyBorder="1"/>
    <xf numFmtId="0" fontId="3" fillId="5" borderId="12" xfId="0" applyFont="1" applyFill="1" applyBorder="1"/>
    <xf numFmtId="0" fontId="3" fillId="5" borderId="9" xfId="0" applyFont="1" applyFill="1" applyBorder="1"/>
    <xf numFmtId="1" fontId="9" fillId="0" borderId="2" xfId="0" applyNumberFormat="1" applyFont="1" applyBorder="1"/>
    <xf numFmtId="2" fontId="8" fillId="4" borderId="5" xfId="0" applyNumberFormat="1" applyFont="1" applyFill="1" applyBorder="1" applyAlignment="1">
      <alignment horizontal="center"/>
    </xf>
    <xf numFmtId="0" fontId="11" fillId="0" borderId="1" xfId="0" applyFont="1" applyBorder="1"/>
    <xf numFmtId="2" fontId="8" fillId="0" borderId="3" xfId="0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0" fontId="8" fillId="4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6" borderId="3" xfId="0" applyFont="1" applyFill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1" fontId="8" fillId="0" borderId="1" xfId="0" applyNumberFormat="1" applyFont="1" applyBorder="1"/>
    <xf numFmtId="1" fontId="8" fillId="0" borderId="2" xfId="0" applyNumberFormat="1" applyFont="1" applyBorder="1"/>
    <xf numFmtId="2" fontId="8" fillId="0" borderId="8" xfId="0" applyNumberFormat="1" applyFont="1" applyBorder="1"/>
    <xf numFmtId="2" fontId="8" fillId="6" borderId="5" xfId="0" applyNumberFormat="1" applyFont="1" applyFill="1" applyBorder="1" applyAlignment="1">
      <alignment horizontal="center" vertical="center"/>
    </xf>
    <xf numFmtId="2" fontId="8" fillId="6" borderId="5" xfId="0" applyNumberFormat="1" applyFont="1" applyFill="1" applyBorder="1" applyAlignment="1">
      <alignment vertical="center"/>
    </xf>
    <xf numFmtId="2" fontId="8" fillId="6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8" fillId="6" borderId="5" xfId="0" applyNumberFormat="1" applyFont="1" applyFill="1" applyBorder="1"/>
    <xf numFmtId="0" fontId="9" fillId="0" borderId="5" xfId="0" applyFont="1" applyBorder="1" applyAlignment="1">
      <alignment horizontal="center"/>
    </xf>
    <xf numFmtId="0" fontId="8" fillId="4" borderId="3" xfId="0" applyFont="1" applyFill="1" applyBorder="1"/>
    <xf numFmtId="2" fontId="8" fillId="3" borderId="3" xfId="0" applyNumberFormat="1" applyFont="1" applyFill="1" applyBorder="1"/>
    <xf numFmtId="2" fontId="8" fillId="3" borderId="2" xfId="0" applyNumberFormat="1" applyFont="1" applyFill="1" applyBorder="1"/>
    <xf numFmtId="0" fontId="8" fillId="4" borderId="5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7" fillId="6" borderId="5" xfId="0" applyFont="1" applyFill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5" fillId="4" borderId="2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1" fillId="5" borderId="7" xfId="0" applyFont="1" applyFill="1" applyBorder="1"/>
    <xf numFmtId="2" fontId="8" fillId="5" borderId="12" xfId="0" applyNumberFormat="1" applyFont="1" applyFill="1" applyBorder="1"/>
    <xf numFmtId="2" fontId="8" fillId="5" borderId="9" xfId="0" applyNumberFormat="1" applyFont="1" applyFill="1" applyBorder="1"/>
    <xf numFmtId="2" fontId="8" fillId="5" borderId="11" xfId="0" applyNumberFormat="1" applyFont="1" applyFill="1" applyBorder="1"/>
    <xf numFmtId="2" fontId="8" fillId="5" borderId="29" xfId="0" applyNumberFormat="1" applyFont="1" applyFill="1" applyBorder="1"/>
    <xf numFmtId="0" fontId="3" fillId="0" borderId="0" xfId="0" applyFont="1"/>
    <xf numFmtId="0" fontId="10" fillId="0" borderId="1" xfId="0" applyFont="1" applyBorder="1"/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164" fontId="5" fillId="6" borderId="5" xfId="0" applyNumberFormat="1" applyFont="1" applyFill="1" applyBorder="1"/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3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activeCell="I13" sqref="I13"/>
    </sheetView>
  </sheetViews>
  <sheetFormatPr defaultColWidth="9.109375" defaultRowHeight="15.6" x14ac:dyDescent="0.3"/>
  <cols>
    <col min="1" max="1" width="6.109375" style="1" customWidth="1"/>
    <col min="2" max="2" width="41.5546875" style="1" customWidth="1"/>
    <col min="3" max="3" width="9.88671875" style="1" customWidth="1"/>
    <col min="4" max="4" width="10.44140625" style="1" customWidth="1"/>
    <col min="5" max="5" width="11.33203125" style="1" customWidth="1"/>
    <col min="6" max="6" width="10.44140625" style="1" customWidth="1"/>
    <col min="7" max="7" width="12.44140625" style="1" customWidth="1"/>
    <col min="8" max="8" width="10.109375" style="1" customWidth="1"/>
    <col min="9" max="10" width="9.33203125" style="1" customWidth="1"/>
    <col min="11" max="11" width="12.88671875" style="1" customWidth="1"/>
    <col min="12" max="13" width="9.88671875" style="1" customWidth="1"/>
    <col min="14" max="14" width="10.5546875" style="1" customWidth="1"/>
    <col min="15" max="15" width="12.5546875" style="1" customWidth="1"/>
    <col min="16" max="16" width="11.88671875" style="1" customWidth="1"/>
    <col min="17" max="18" width="9.109375" style="1" customWidth="1"/>
    <col min="19" max="19" width="12.109375" style="1" customWidth="1"/>
    <col min="20" max="20" width="12.6640625" style="1" customWidth="1"/>
    <col min="21" max="23" width="9.109375" style="1" customWidth="1"/>
    <col min="24" max="16384" width="9.109375" style="1"/>
  </cols>
  <sheetData>
    <row r="1" spans="1:22" x14ac:dyDescent="0.3">
      <c r="F1" s="332" t="s">
        <v>113</v>
      </c>
      <c r="G1" s="332"/>
      <c r="H1" s="332"/>
      <c r="I1" s="332"/>
    </row>
    <row r="2" spans="1:22" x14ac:dyDescent="0.3">
      <c r="E2" s="326"/>
      <c r="F2" s="332" t="s">
        <v>105</v>
      </c>
      <c r="G2" s="332"/>
      <c r="H2" s="332"/>
      <c r="I2" s="327"/>
      <c r="J2" s="327"/>
      <c r="K2" s="327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2" x14ac:dyDescent="0.3">
      <c r="E3" s="326"/>
      <c r="F3" s="332" t="s">
        <v>106</v>
      </c>
      <c r="G3" s="332"/>
      <c r="H3" s="332"/>
      <c r="I3" s="327"/>
      <c r="J3" s="327"/>
      <c r="K3" s="327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</row>
    <row r="4" spans="1:22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O4" s="258"/>
      <c r="P4" s="258"/>
      <c r="Q4" s="258"/>
    </row>
    <row r="5" spans="1:22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22" x14ac:dyDescent="0.3">
      <c r="A6" s="351" t="s">
        <v>123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2" ht="16.2" thickBot="1" x14ac:dyDescent="0.35">
      <c r="B7" s="1" t="s">
        <v>87</v>
      </c>
      <c r="J7" s="1">
        <v>3078.4</v>
      </c>
    </row>
    <row r="8" spans="1:22" ht="18.75" customHeight="1" thickBot="1" x14ac:dyDescent="0.35">
      <c r="A8" s="176"/>
      <c r="B8" s="173" t="s">
        <v>2</v>
      </c>
      <c r="C8" s="220" t="s">
        <v>3</v>
      </c>
      <c r="D8" s="20" t="s">
        <v>4</v>
      </c>
      <c r="E8" s="20" t="s">
        <v>5</v>
      </c>
      <c r="F8" s="171" t="s">
        <v>6</v>
      </c>
      <c r="G8" s="172" t="s">
        <v>104</v>
      </c>
    </row>
    <row r="9" spans="1:22" ht="16.2" x14ac:dyDescent="0.35">
      <c r="A9" s="177" t="s">
        <v>7</v>
      </c>
      <c r="B9" s="126" t="s">
        <v>8</v>
      </c>
      <c r="C9" s="302"/>
      <c r="D9" s="44">
        <f t="shared" ref="D9:E9" si="0">SUM(D10:D16)</f>
        <v>42851.328000000001</v>
      </c>
      <c r="E9" s="44">
        <f t="shared" si="0"/>
        <v>42851.328000000001</v>
      </c>
      <c r="F9" s="125">
        <f>SUM(F10:F16)</f>
        <v>42851.328000000001</v>
      </c>
      <c r="G9" s="69">
        <f>SUM(D9:F9)</f>
        <v>128553.984</v>
      </c>
    </row>
    <row r="10" spans="1:22" ht="16.2" x14ac:dyDescent="0.35">
      <c r="A10" s="177" t="s">
        <v>9</v>
      </c>
      <c r="B10" s="83" t="s">
        <v>10</v>
      </c>
      <c r="C10" s="303">
        <v>8.2799999999999994</v>
      </c>
      <c r="D10" s="4">
        <f>C10*$J$7</f>
        <v>25489.151999999998</v>
      </c>
      <c r="E10" s="4">
        <f>C10*$J$7</f>
        <v>25489.151999999998</v>
      </c>
      <c r="F10" s="50">
        <f>C10*$J$7</f>
        <v>25489.151999999998</v>
      </c>
      <c r="G10" s="65">
        <f>SUM(D10:F10)</f>
        <v>76467.455999999991</v>
      </c>
    </row>
    <row r="11" spans="1:22" ht="16.2" x14ac:dyDescent="0.35">
      <c r="A11" s="177" t="s">
        <v>11</v>
      </c>
      <c r="B11" s="83" t="s">
        <v>12</v>
      </c>
      <c r="C11" s="303">
        <v>2.57</v>
      </c>
      <c r="D11" s="4">
        <f t="shared" ref="D11:D16" si="1">C11*$J$7</f>
        <v>7911.4879999999994</v>
      </c>
      <c r="E11" s="4">
        <f t="shared" ref="E11:E16" si="2">C11*$J$7</f>
        <v>7911.4879999999994</v>
      </c>
      <c r="F11" s="50">
        <f t="shared" ref="F11:F16" si="3">C11*$J$7</f>
        <v>7911.4879999999994</v>
      </c>
      <c r="G11" s="65">
        <f t="shared" ref="G11:G16" si="4">SUM(D11:F11)</f>
        <v>23734.464</v>
      </c>
    </row>
    <row r="12" spans="1:22" ht="16.2" x14ac:dyDescent="0.35">
      <c r="A12" s="177" t="s">
        <v>13</v>
      </c>
      <c r="B12" s="83" t="s">
        <v>23</v>
      </c>
      <c r="C12" s="298">
        <v>2.2000000000000002</v>
      </c>
      <c r="D12" s="4">
        <f t="shared" si="1"/>
        <v>6772.4800000000005</v>
      </c>
      <c r="E12" s="4">
        <f t="shared" si="2"/>
        <v>6772.4800000000005</v>
      </c>
      <c r="F12" s="50">
        <f t="shared" si="3"/>
        <v>6772.4800000000005</v>
      </c>
      <c r="G12" s="65">
        <f t="shared" si="4"/>
        <v>20317.440000000002</v>
      </c>
    </row>
    <row r="13" spans="1:22" ht="16.2" x14ac:dyDescent="0.35">
      <c r="A13" s="177" t="s">
        <v>24</v>
      </c>
      <c r="B13" s="83" t="s">
        <v>25</v>
      </c>
      <c r="C13" s="303"/>
      <c r="D13" s="4">
        <f t="shared" si="1"/>
        <v>0</v>
      </c>
      <c r="E13" s="4">
        <f t="shared" si="2"/>
        <v>0</v>
      </c>
      <c r="F13" s="50">
        <f t="shared" si="3"/>
        <v>0</v>
      </c>
      <c r="G13" s="65">
        <f t="shared" si="4"/>
        <v>0</v>
      </c>
    </row>
    <row r="14" spans="1:22" ht="16.2" x14ac:dyDescent="0.35">
      <c r="A14" s="177" t="s">
        <v>26</v>
      </c>
      <c r="B14" s="83" t="s">
        <v>14</v>
      </c>
      <c r="C14" s="303">
        <v>0.87</v>
      </c>
      <c r="D14" s="4">
        <f t="shared" si="1"/>
        <v>2678.2080000000001</v>
      </c>
      <c r="E14" s="4">
        <f t="shared" si="2"/>
        <v>2678.2080000000001</v>
      </c>
      <c r="F14" s="50">
        <f t="shared" si="3"/>
        <v>2678.2080000000001</v>
      </c>
      <c r="G14" s="65">
        <f t="shared" si="4"/>
        <v>8034.6239999999998</v>
      </c>
    </row>
    <row r="15" spans="1:22" ht="22.5" customHeight="1" x14ac:dyDescent="0.35">
      <c r="A15" s="177" t="s">
        <v>27</v>
      </c>
      <c r="B15" s="256" t="s">
        <v>28</v>
      </c>
      <c r="C15" s="303">
        <v>0</v>
      </c>
      <c r="D15" s="4">
        <f t="shared" si="1"/>
        <v>0</v>
      </c>
      <c r="E15" s="4">
        <f t="shared" si="2"/>
        <v>0</v>
      </c>
      <c r="F15" s="50">
        <f t="shared" si="3"/>
        <v>0</v>
      </c>
      <c r="G15" s="65">
        <f t="shared" si="4"/>
        <v>0</v>
      </c>
    </row>
    <row r="16" spans="1:22" ht="16.8" thickBot="1" x14ac:dyDescent="0.4">
      <c r="A16" s="177" t="s">
        <v>29</v>
      </c>
      <c r="B16" s="84" t="s">
        <v>30</v>
      </c>
      <c r="C16" s="304">
        <v>0</v>
      </c>
      <c r="D16" s="7">
        <f t="shared" si="1"/>
        <v>0</v>
      </c>
      <c r="E16" s="7">
        <f t="shared" si="2"/>
        <v>0</v>
      </c>
      <c r="F16" s="60">
        <f t="shared" si="3"/>
        <v>0</v>
      </c>
      <c r="G16" s="66">
        <f t="shared" si="4"/>
        <v>0</v>
      </c>
    </row>
    <row r="17" spans="1:7" s="22" customFormat="1" ht="16.8" thickBot="1" x14ac:dyDescent="0.4">
      <c r="A17" s="178" t="s">
        <v>37</v>
      </c>
      <c r="B17" s="117" t="s">
        <v>15</v>
      </c>
      <c r="C17" s="300">
        <f>C10+C11+C12+C14</f>
        <v>13.92</v>
      </c>
      <c r="D17" s="25">
        <v>44891.24</v>
      </c>
      <c r="E17" s="25">
        <v>38530.15</v>
      </c>
      <c r="F17" s="61">
        <v>32818.85</v>
      </c>
      <c r="G17" s="190">
        <f>SUM(D17:F17)+G18</f>
        <v>118640.23999999999</v>
      </c>
    </row>
    <row r="18" spans="1:7" ht="16.2" x14ac:dyDescent="0.35">
      <c r="A18" s="177"/>
      <c r="B18" s="83" t="s">
        <v>111</v>
      </c>
      <c r="C18" s="303"/>
      <c r="D18" s="33">
        <v>800</v>
      </c>
      <c r="E18" s="33">
        <v>800</v>
      </c>
      <c r="F18" s="245">
        <v>800</v>
      </c>
      <c r="G18" s="247">
        <f>SUM(D18:F18)</f>
        <v>2400</v>
      </c>
    </row>
    <row r="19" spans="1:7" ht="16.8" thickBot="1" x14ac:dyDescent="0.4">
      <c r="A19" s="177"/>
      <c r="B19" s="84"/>
      <c r="C19" s="304"/>
      <c r="D19" s="7"/>
      <c r="E19" s="7"/>
      <c r="F19" s="60"/>
      <c r="G19" s="66"/>
    </row>
    <row r="20" spans="1:7" ht="16.8" thickBot="1" x14ac:dyDescent="0.4">
      <c r="A20" s="177" t="s">
        <v>16</v>
      </c>
      <c r="B20" s="117" t="s">
        <v>17</v>
      </c>
      <c r="C20" s="318"/>
      <c r="D20" s="17">
        <f>SUM(D21:D32)</f>
        <v>38062.832000000002</v>
      </c>
      <c r="E20" s="17">
        <f t="shared" ref="E20:F20" si="5">SUM(E21:E32)</f>
        <v>40032.832000000002</v>
      </c>
      <c r="F20" s="161">
        <f t="shared" si="5"/>
        <v>131382.39199999999</v>
      </c>
      <c r="G20" s="189">
        <f>SUM(D20:F20)</f>
        <v>209478.05599999998</v>
      </c>
    </row>
    <row r="21" spans="1:7" ht="16.2" x14ac:dyDescent="0.35">
      <c r="A21" s="177" t="s">
        <v>18</v>
      </c>
      <c r="B21" s="86" t="s">
        <v>12</v>
      </c>
      <c r="C21" s="305">
        <v>2.57</v>
      </c>
      <c r="D21" s="12">
        <f t="shared" ref="D21:D30" si="6">C21*$J$7</f>
        <v>7911.4879999999994</v>
      </c>
      <c r="E21" s="12">
        <f t="shared" ref="E21:E30" si="7">C21*$J$7</f>
        <v>7911.4879999999994</v>
      </c>
      <c r="F21" s="52">
        <f t="shared" ref="F21:F30" si="8">C21*$J$7</f>
        <v>7911.4879999999994</v>
      </c>
      <c r="G21" s="69">
        <f t="shared" ref="G21:G40" si="9">SUM(D21:F21)</f>
        <v>23734.464</v>
      </c>
    </row>
    <row r="22" spans="1:7" ht="16.2" x14ac:dyDescent="0.35">
      <c r="A22" s="177" t="s">
        <v>19</v>
      </c>
      <c r="B22" s="83" t="s">
        <v>44</v>
      </c>
      <c r="C22" s="303">
        <v>3.99</v>
      </c>
      <c r="D22" s="4">
        <f t="shared" si="6"/>
        <v>12282.816000000001</v>
      </c>
      <c r="E22" s="4">
        <f t="shared" si="7"/>
        <v>12282.816000000001</v>
      </c>
      <c r="F22" s="50">
        <f t="shared" si="8"/>
        <v>12282.816000000001</v>
      </c>
      <c r="G22" s="65">
        <f t="shared" si="9"/>
        <v>36848.448000000004</v>
      </c>
    </row>
    <row r="23" spans="1:7" ht="17.25" customHeight="1" thickBot="1" x14ac:dyDescent="0.4">
      <c r="A23" s="179" t="s">
        <v>20</v>
      </c>
      <c r="B23" s="84" t="s">
        <v>23</v>
      </c>
      <c r="C23" s="299">
        <v>2.2000000000000002</v>
      </c>
      <c r="D23" s="7">
        <f t="shared" si="6"/>
        <v>6772.4800000000005</v>
      </c>
      <c r="E23" s="7">
        <f t="shared" si="7"/>
        <v>6772.4800000000005</v>
      </c>
      <c r="F23" s="50">
        <f t="shared" si="8"/>
        <v>6772.4800000000005</v>
      </c>
      <c r="G23" s="66">
        <f t="shared" si="9"/>
        <v>20317.440000000002</v>
      </c>
    </row>
    <row r="24" spans="1:7" ht="18.75" customHeight="1" thickBot="1" x14ac:dyDescent="0.35">
      <c r="A24" s="77" t="s">
        <v>21</v>
      </c>
      <c r="B24" s="118" t="s">
        <v>45</v>
      </c>
      <c r="C24" s="309"/>
      <c r="D24" s="46">
        <v>3662</v>
      </c>
      <c r="E24" s="46">
        <v>6232</v>
      </c>
      <c r="F24" s="113">
        <v>98659</v>
      </c>
      <c r="G24" s="79">
        <f t="shared" si="9"/>
        <v>108553</v>
      </c>
    </row>
    <row r="25" spans="1:7" ht="16.2" x14ac:dyDescent="0.35">
      <c r="A25" s="180" t="s">
        <v>31</v>
      </c>
      <c r="B25" s="86" t="s">
        <v>46</v>
      </c>
      <c r="C25" s="297">
        <v>1</v>
      </c>
      <c r="D25" s="12">
        <f t="shared" si="6"/>
        <v>3078.4</v>
      </c>
      <c r="E25" s="12">
        <f t="shared" si="7"/>
        <v>3078.4</v>
      </c>
      <c r="F25" s="52">
        <f t="shared" si="8"/>
        <v>3078.4</v>
      </c>
      <c r="G25" s="69">
        <f t="shared" si="9"/>
        <v>9235.2000000000007</v>
      </c>
    </row>
    <row r="26" spans="1:7" ht="16.2" x14ac:dyDescent="0.35">
      <c r="A26" s="177" t="s">
        <v>32</v>
      </c>
      <c r="B26" s="83" t="s">
        <v>42</v>
      </c>
      <c r="C26" s="303">
        <v>0.35</v>
      </c>
      <c r="D26" s="4">
        <f t="shared" si="6"/>
        <v>1077.44</v>
      </c>
      <c r="E26" s="4">
        <f t="shared" si="7"/>
        <v>1077.44</v>
      </c>
      <c r="F26" s="50"/>
      <c r="G26" s="65">
        <f t="shared" si="9"/>
        <v>2154.88</v>
      </c>
    </row>
    <row r="27" spans="1:7" ht="16.2" x14ac:dyDescent="0.35">
      <c r="A27" s="177" t="s">
        <v>33</v>
      </c>
      <c r="B27" s="83" t="s">
        <v>14</v>
      </c>
      <c r="C27" s="303">
        <v>0.87</v>
      </c>
      <c r="D27" s="4">
        <f t="shared" si="6"/>
        <v>2678.2080000000001</v>
      </c>
      <c r="E27" s="4">
        <f t="shared" si="7"/>
        <v>2678.2080000000001</v>
      </c>
      <c r="F27" s="50">
        <f t="shared" si="8"/>
        <v>2678.2080000000001</v>
      </c>
      <c r="G27" s="65">
        <f t="shared" si="9"/>
        <v>8034.6239999999998</v>
      </c>
    </row>
    <row r="28" spans="1:7" ht="16.2" hidden="1" x14ac:dyDescent="0.35">
      <c r="A28" s="177" t="s">
        <v>34</v>
      </c>
      <c r="B28" s="83" t="s">
        <v>28</v>
      </c>
      <c r="C28" s="303">
        <v>0</v>
      </c>
      <c r="D28" s="4">
        <f t="shared" si="6"/>
        <v>0</v>
      </c>
      <c r="E28" s="4">
        <f t="shared" si="7"/>
        <v>0</v>
      </c>
      <c r="F28" s="50">
        <f t="shared" si="8"/>
        <v>0</v>
      </c>
      <c r="G28" s="65">
        <f t="shared" si="9"/>
        <v>0</v>
      </c>
    </row>
    <row r="29" spans="1:7" ht="16.2" hidden="1" x14ac:dyDescent="0.35">
      <c r="A29" s="177" t="s">
        <v>35</v>
      </c>
      <c r="B29" s="83" t="s">
        <v>30</v>
      </c>
      <c r="C29" s="303">
        <v>0</v>
      </c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</row>
    <row r="30" spans="1:7" ht="16.2" x14ac:dyDescent="0.35">
      <c r="A30" s="177" t="s">
        <v>36</v>
      </c>
      <c r="B30" s="83" t="s">
        <v>25</v>
      </c>
      <c r="C30" s="303"/>
      <c r="D30" s="4">
        <f t="shared" si="6"/>
        <v>0</v>
      </c>
      <c r="E30" s="4">
        <f t="shared" si="7"/>
        <v>0</v>
      </c>
      <c r="F30" s="50">
        <f t="shared" si="8"/>
        <v>0</v>
      </c>
      <c r="G30" s="65">
        <f t="shared" si="9"/>
        <v>0</v>
      </c>
    </row>
    <row r="31" spans="1:7" ht="16.2" x14ac:dyDescent="0.35">
      <c r="A31" s="177" t="s">
        <v>38</v>
      </c>
      <c r="B31" s="241" t="s">
        <v>22</v>
      </c>
      <c r="C31" s="303"/>
      <c r="D31" s="4"/>
      <c r="E31" s="4"/>
      <c r="F31" s="50"/>
      <c r="G31" s="65">
        <f t="shared" si="9"/>
        <v>0</v>
      </c>
    </row>
    <row r="32" spans="1:7" x14ac:dyDescent="0.3">
      <c r="A32" s="177" t="s">
        <v>47</v>
      </c>
      <c r="B32" s="83" t="s">
        <v>101</v>
      </c>
      <c r="C32" s="2"/>
      <c r="D32" s="4">
        <f>SUM(D34:D40)</f>
        <v>600</v>
      </c>
      <c r="E32" s="4">
        <f t="shared" ref="E32:F32" si="10">SUM(E34:E40)</f>
        <v>0</v>
      </c>
      <c r="F32" s="50">
        <f t="shared" si="10"/>
        <v>0</v>
      </c>
      <c r="G32" s="65">
        <f t="shared" si="9"/>
        <v>600</v>
      </c>
    </row>
    <row r="33" spans="1:15" x14ac:dyDescent="0.3">
      <c r="A33" s="177"/>
      <c r="B33" s="83" t="s">
        <v>43</v>
      </c>
      <c r="C33" s="2"/>
      <c r="D33" s="4"/>
      <c r="E33" s="4"/>
      <c r="F33" s="50"/>
      <c r="G33" s="65">
        <f t="shared" si="9"/>
        <v>0</v>
      </c>
    </row>
    <row r="34" spans="1:15" ht="16.5" customHeight="1" x14ac:dyDescent="0.3">
      <c r="A34" s="177"/>
      <c r="B34" s="83" t="s">
        <v>85</v>
      </c>
      <c r="C34" s="2"/>
      <c r="D34" s="4">
        <v>600</v>
      </c>
      <c r="E34" s="4"/>
      <c r="F34" s="50"/>
      <c r="G34" s="65">
        <f t="shared" si="9"/>
        <v>600</v>
      </c>
    </row>
    <row r="35" spans="1:15" x14ac:dyDescent="0.3">
      <c r="A35" s="177"/>
      <c r="B35" s="241" t="s">
        <v>108</v>
      </c>
      <c r="C35" s="2"/>
      <c r="D35" s="4"/>
      <c r="E35" s="4"/>
      <c r="F35" s="50"/>
      <c r="G35" s="65">
        <f t="shared" si="9"/>
        <v>0</v>
      </c>
    </row>
    <row r="36" spans="1:15" x14ac:dyDescent="0.3">
      <c r="A36" s="177"/>
      <c r="B36" s="83" t="s">
        <v>65</v>
      </c>
      <c r="C36" s="2"/>
      <c r="D36" s="4"/>
      <c r="E36" s="4"/>
      <c r="F36" s="50"/>
      <c r="G36" s="65">
        <f t="shared" si="9"/>
        <v>0</v>
      </c>
    </row>
    <row r="37" spans="1:15" x14ac:dyDescent="0.3">
      <c r="A37" s="177"/>
      <c r="B37" s="83" t="s">
        <v>66</v>
      </c>
      <c r="C37" s="2"/>
      <c r="D37" s="4"/>
      <c r="E37" s="4"/>
      <c r="F37" s="50"/>
      <c r="G37" s="65">
        <f t="shared" si="9"/>
        <v>0</v>
      </c>
    </row>
    <row r="38" spans="1:15" x14ac:dyDescent="0.3">
      <c r="A38" s="177"/>
      <c r="B38" s="83" t="s">
        <v>67</v>
      </c>
      <c r="C38" s="2"/>
      <c r="D38" s="4"/>
      <c r="E38" s="4"/>
      <c r="F38" s="50"/>
      <c r="G38" s="65">
        <f t="shared" si="9"/>
        <v>0</v>
      </c>
    </row>
    <row r="39" spans="1:15" x14ac:dyDescent="0.3">
      <c r="A39" s="177"/>
      <c r="B39" s="83"/>
      <c r="C39" s="2"/>
      <c r="D39" s="4"/>
      <c r="E39" s="4"/>
      <c r="F39" s="50"/>
      <c r="G39" s="65">
        <f t="shared" si="9"/>
        <v>0</v>
      </c>
    </row>
    <row r="40" spans="1:15" ht="16.2" thickBot="1" x14ac:dyDescent="0.35">
      <c r="A40" s="177"/>
      <c r="B40" s="84"/>
      <c r="C40" s="6"/>
      <c r="D40" s="7"/>
      <c r="E40" s="7"/>
      <c r="F40" s="60"/>
      <c r="G40" s="66">
        <f t="shared" si="9"/>
        <v>0</v>
      </c>
    </row>
    <row r="41" spans="1:15" ht="21" customHeight="1" thickBot="1" x14ac:dyDescent="0.35">
      <c r="A41" s="257"/>
      <c r="B41" s="128" t="s">
        <v>40</v>
      </c>
      <c r="C41" s="49"/>
      <c r="D41" s="40"/>
      <c r="E41" s="40"/>
      <c r="F41" s="114"/>
      <c r="G41" s="115">
        <f>G17-G20</f>
        <v>-90837.815999999992</v>
      </c>
      <c r="H41" s="14"/>
    </row>
    <row r="43" spans="1:15" x14ac:dyDescent="0.3">
      <c r="D43" s="14"/>
      <c r="G43" s="14"/>
    </row>
    <row r="44" spans="1:15" x14ac:dyDescent="0.3">
      <c r="D44" s="14"/>
      <c r="O44" s="14"/>
    </row>
  </sheetData>
  <mergeCells count="3">
    <mergeCell ref="A4:K4"/>
    <mergeCell ref="A5:K5"/>
    <mergeCell ref="A6:K6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workbookViewId="0">
      <selection activeCell="M14" sqref="M14"/>
    </sheetView>
  </sheetViews>
  <sheetFormatPr defaultColWidth="9.109375" defaultRowHeight="15.6" x14ac:dyDescent="0.3"/>
  <cols>
    <col min="1" max="1" width="5.6640625" style="1" customWidth="1"/>
    <col min="2" max="2" width="41.44140625" style="1" customWidth="1"/>
    <col min="3" max="3" width="9.109375" style="1"/>
    <col min="4" max="4" width="10.109375" style="1" customWidth="1"/>
    <col min="5" max="5" width="10.6640625" style="1" customWidth="1"/>
    <col min="6" max="6" width="11.109375" style="1" customWidth="1"/>
    <col min="7" max="7" width="13.5546875" style="1" customWidth="1"/>
    <col min="8" max="8" width="9.33203125" style="1" customWidth="1"/>
    <col min="9" max="9" width="9.6640625" style="1" customWidth="1"/>
    <col min="10" max="11" width="9.33203125" style="1" customWidth="1"/>
    <col min="12" max="12" width="12.5546875" style="1" customWidth="1"/>
    <col min="13" max="13" width="10.5546875" style="1" customWidth="1"/>
    <col min="14" max="14" width="10" style="1" customWidth="1"/>
    <col min="15" max="15" width="10.33203125" style="1" customWidth="1"/>
    <col min="16" max="16" width="12.88671875" style="1" customWidth="1"/>
    <col min="17" max="17" width="12.109375" style="1" customWidth="1"/>
    <col min="18" max="18" width="10.5546875" style="1" customWidth="1"/>
    <col min="19" max="19" width="10.88671875" style="1" customWidth="1"/>
    <col min="20" max="20" width="12.5546875" style="1" customWidth="1"/>
    <col min="21" max="21" width="12.6640625" style="1" customWidth="1"/>
    <col min="22" max="22" width="9.109375" style="1" customWidth="1"/>
    <col min="23" max="16384" width="9.109375" style="1"/>
  </cols>
  <sheetData>
    <row r="1" spans="1:21" s="334" customFormat="1" x14ac:dyDescent="0.3">
      <c r="A1" s="343"/>
      <c r="B1" s="333" t="s">
        <v>113</v>
      </c>
    </row>
    <row r="2" spans="1:21" x14ac:dyDescent="0.3">
      <c r="B2" s="334" t="s">
        <v>105</v>
      </c>
      <c r="C2" s="334"/>
      <c r="D2" s="334"/>
      <c r="E2" s="334"/>
    </row>
    <row r="3" spans="1:21" x14ac:dyDescent="0.3">
      <c r="B3" s="334" t="s">
        <v>106</v>
      </c>
      <c r="C3" s="334"/>
      <c r="D3" s="334"/>
      <c r="E3" s="334"/>
      <c r="F3" s="326"/>
      <c r="G3" s="326"/>
      <c r="H3" s="326"/>
      <c r="I3" s="327"/>
      <c r="J3" s="327"/>
      <c r="K3" s="327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D4" s="326"/>
      <c r="E4" s="326"/>
      <c r="F4" s="326"/>
      <c r="G4" s="326"/>
      <c r="H4" s="326"/>
      <c r="I4" s="327"/>
      <c r="J4" s="327"/>
      <c r="K4" s="327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1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21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21" x14ac:dyDescent="0.3">
      <c r="A7" s="351" t="s">
        <v>132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</row>
    <row r="8" spans="1:21" ht="16.2" thickBot="1" x14ac:dyDescent="0.35">
      <c r="B8" s="1" t="s">
        <v>90</v>
      </c>
      <c r="K8" s="1">
        <v>3033.4</v>
      </c>
    </row>
    <row r="9" spans="1:21" ht="16.2" thickBot="1" x14ac:dyDescent="0.35">
      <c r="A9" s="139"/>
      <c r="B9" s="74" t="s">
        <v>2</v>
      </c>
      <c r="C9" s="314" t="s">
        <v>3</v>
      </c>
      <c r="D9" s="75" t="s">
        <v>4</v>
      </c>
      <c r="E9" s="75" t="s">
        <v>5</v>
      </c>
      <c r="F9" s="76" t="s">
        <v>6</v>
      </c>
      <c r="G9" s="140" t="s">
        <v>104</v>
      </c>
    </row>
    <row r="10" spans="1:21" ht="16.8" thickBot="1" x14ac:dyDescent="0.4">
      <c r="A10" s="137" t="s">
        <v>7</v>
      </c>
      <c r="B10" s="128" t="s">
        <v>8</v>
      </c>
      <c r="C10" s="235"/>
      <c r="D10" s="41">
        <f t="shared" ref="D10:E10" si="0">SUM(D11:D17)</f>
        <v>42224.928</v>
      </c>
      <c r="E10" s="41">
        <f t="shared" si="0"/>
        <v>42224.928</v>
      </c>
      <c r="F10" s="58">
        <f>SUM(F11:F17)</f>
        <v>42224.928</v>
      </c>
      <c r="G10" s="115">
        <f>SUM(D10:F10)</f>
        <v>126674.784</v>
      </c>
    </row>
    <row r="11" spans="1:21" ht="16.2" x14ac:dyDescent="0.35">
      <c r="A11" s="132" t="s">
        <v>9</v>
      </c>
      <c r="B11" s="86" t="s">
        <v>10</v>
      </c>
      <c r="C11" s="297">
        <v>8.2799999999999994</v>
      </c>
      <c r="D11" s="12">
        <f>C11*$K$8</f>
        <v>25116.552</v>
      </c>
      <c r="E11" s="12">
        <f>C11*$K$8</f>
        <v>25116.552</v>
      </c>
      <c r="F11" s="52">
        <f>C11*$K$8</f>
        <v>25116.552</v>
      </c>
      <c r="G11" s="69">
        <f t="shared" ref="G11:G17" si="1">SUM(D11:F11)</f>
        <v>75349.656000000003</v>
      </c>
    </row>
    <row r="12" spans="1:21" ht="16.2" x14ac:dyDescent="0.35">
      <c r="A12" s="132" t="s">
        <v>11</v>
      </c>
      <c r="B12" s="83" t="s">
        <v>12</v>
      </c>
      <c r="C12" s="298">
        <v>2.57</v>
      </c>
      <c r="D12" s="4">
        <f t="shared" ref="D12:D17" si="2">C12*$K$8</f>
        <v>7795.8379999999997</v>
      </c>
      <c r="E12" s="4">
        <f t="shared" ref="E12:E17" si="3">C12*$K$8</f>
        <v>7795.8379999999997</v>
      </c>
      <c r="F12" s="50">
        <f t="shared" ref="F12:F17" si="4">C12*$K$8</f>
        <v>7795.8379999999997</v>
      </c>
      <c r="G12" s="65">
        <f t="shared" si="1"/>
        <v>23387.513999999999</v>
      </c>
    </row>
    <row r="13" spans="1:21" ht="16.2" x14ac:dyDescent="0.35">
      <c r="A13" s="132" t="s">
        <v>13</v>
      </c>
      <c r="B13" s="83" t="s">
        <v>23</v>
      </c>
      <c r="C13" s="298">
        <v>2.2000000000000002</v>
      </c>
      <c r="D13" s="4">
        <f t="shared" ref="D13" si="5">C13*$K$8</f>
        <v>6673.4800000000005</v>
      </c>
      <c r="E13" s="4">
        <f t="shared" ref="E13" si="6">C13*$K$8</f>
        <v>6673.4800000000005</v>
      </c>
      <c r="F13" s="50">
        <f t="shared" si="4"/>
        <v>6673.4800000000005</v>
      </c>
      <c r="G13" s="65">
        <f t="shared" si="1"/>
        <v>20020.440000000002</v>
      </c>
    </row>
    <row r="14" spans="1:21" ht="16.2" x14ac:dyDescent="0.35">
      <c r="A14" s="132" t="s">
        <v>24</v>
      </c>
      <c r="B14" s="83" t="s">
        <v>25</v>
      </c>
      <c r="C14" s="298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</row>
    <row r="15" spans="1:21" ht="16.2" x14ac:dyDescent="0.35">
      <c r="A15" s="132" t="s">
        <v>26</v>
      </c>
      <c r="B15" s="83" t="s">
        <v>14</v>
      </c>
      <c r="C15" s="298">
        <v>0.87</v>
      </c>
      <c r="D15" s="4">
        <f t="shared" si="2"/>
        <v>2639.058</v>
      </c>
      <c r="E15" s="4">
        <f t="shared" si="3"/>
        <v>2639.058</v>
      </c>
      <c r="F15" s="50">
        <f t="shared" si="4"/>
        <v>2639.058</v>
      </c>
      <c r="G15" s="65">
        <f t="shared" si="1"/>
        <v>7917.174</v>
      </c>
    </row>
    <row r="16" spans="1:21" ht="16.2" x14ac:dyDescent="0.35">
      <c r="A16" s="132" t="s">
        <v>27</v>
      </c>
      <c r="B16" s="83" t="s">
        <v>28</v>
      </c>
      <c r="C16" s="306">
        <v>0</v>
      </c>
      <c r="D16" s="4">
        <f t="shared" si="2"/>
        <v>0</v>
      </c>
      <c r="E16" s="4">
        <f t="shared" si="3"/>
        <v>0</v>
      </c>
      <c r="F16" s="50">
        <f t="shared" si="4"/>
        <v>0</v>
      </c>
      <c r="G16" s="65">
        <f t="shared" si="1"/>
        <v>0</v>
      </c>
    </row>
    <row r="17" spans="1:7" ht="16.8" thickBot="1" x14ac:dyDescent="0.4">
      <c r="A17" s="132" t="s">
        <v>29</v>
      </c>
      <c r="B17" s="84" t="s">
        <v>30</v>
      </c>
      <c r="C17" s="307">
        <v>0</v>
      </c>
      <c r="D17" s="7">
        <f t="shared" si="2"/>
        <v>0</v>
      </c>
      <c r="E17" s="7">
        <f t="shared" si="3"/>
        <v>0</v>
      </c>
      <c r="F17" s="60">
        <f t="shared" si="4"/>
        <v>0</v>
      </c>
      <c r="G17" s="66">
        <f t="shared" si="1"/>
        <v>0</v>
      </c>
    </row>
    <row r="18" spans="1:7" ht="18" customHeight="1" thickBot="1" x14ac:dyDescent="0.4">
      <c r="A18" s="134" t="s">
        <v>37</v>
      </c>
      <c r="B18" s="85" t="s">
        <v>15</v>
      </c>
      <c r="C18" s="313">
        <f>C11+C12+C13+C15+C16+C17</f>
        <v>13.92</v>
      </c>
      <c r="D18" s="40">
        <v>30865.64</v>
      </c>
      <c r="E18" s="40">
        <v>34127.31</v>
      </c>
      <c r="F18" s="114">
        <f>34266.05+3270</f>
        <v>37536.050000000003</v>
      </c>
      <c r="G18" s="115">
        <f>SUM(D18:F18)+G19</f>
        <v>103429</v>
      </c>
    </row>
    <row r="19" spans="1:7" x14ac:dyDescent="0.3">
      <c r="A19" s="132"/>
      <c r="B19" s="83" t="s">
        <v>111</v>
      </c>
      <c r="C19" s="271"/>
      <c r="D19" s="4">
        <v>300</v>
      </c>
      <c r="E19" s="4">
        <v>300</v>
      </c>
      <c r="F19" s="50">
        <v>300</v>
      </c>
      <c r="G19" s="57">
        <f>F19+E19+D19</f>
        <v>900</v>
      </c>
    </row>
    <row r="20" spans="1:7" ht="16.2" thickBot="1" x14ac:dyDescent="0.35">
      <c r="A20" s="132"/>
      <c r="B20" s="84"/>
      <c r="C20" s="269"/>
      <c r="D20" s="7"/>
      <c r="E20" s="7"/>
      <c r="F20" s="60"/>
      <c r="G20" s="66"/>
    </row>
    <row r="21" spans="1:7" ht="16.8" thickBot="1" x14ac:dyDescent="0.4">
      <c r="A21" s="132" t="s">
        <v>16</v>
      </c>
      <c r="B21" s="85" t="s">
        <v>17</v>
      </c>
      <c r="C21" s="311"/>
      <c r="D21" s="36">
        <f>SUM(D22:D33)</f>
        <v>34986.731999999996</v>
      </c>
      <c r="E21" s="36">
        <f t="shared" ref="E21:F21" si="7">SUM(E22:E33)</f>
        <v>35028.252</v>
      </c>
      <c r="F21" s="51">
        <f t="shared" si="7"/>
        <v>34278.042000000001</v>
      </c>
      <c r="G21" s="67">
        <f>SUM(D21:F21)</f>
        <v>104293.026</v>
      </c>
    </row>
    <row r="22" spans="1:7" ht="16.2" x14ac:dyDescent="0.35">
      <c r="A22" s="132" t="s">
        <v>18</v>
      </c>
      <c r="B22" s="86" t="s">
        <v>12</v>
      </c>
      <c r="C22" s="297">
        <v>2.57</v>
      </c>
      <c r="D22" s="12">
        <f t="shared" ref="D22:D31" si="8">C22*$K$8</f>
        <v>7795.8379999999997</v>
      </c>
      <c r="E22" s="12">
        <f t="shared" ref="E22:E31" si="9">C22*$K$8</f>
        <v>7795.8379999999997</v>
      </c>
      <c r="F22" s="52">
        <f t="shared" ref="F22:F31" si="10">C22*$K$8</f>
        <v>7795.8379999999997</v>
      </c>
      <c r="G22" s="69">
        <f t="shared" ref="G22:G41" si="11">SUM(D22:F22)</f>
        <v>23387.513999999999</v>
      </c>
    </row>
    <row r="23" spans="1:7" ht="16.2" x14ac:dyDescent="0.35">
      <c r="A23" s="132" t="s">
        <v>19</v>
      </c>
      <c r="B23" s="83" t="s">
        <v>44</v>
      </c>
      <c r="C23" s="298">
        <v>3.99</v>
      </c>
      <c r="D23" s="4">
        <f t="shared" si="8"/>
        <v>12103.266000000001</v>
      </c>
      <c r="E23" s="4">
        <f t="shared" si="9"/>
        <v>12103.266000000001</v>
      </c>
      <c r="F23" s="50">
        <f t="shared" si="10"/>
        <v>12103.266000000001</v>
      </c>
      <c r="G23" s="65">
        <f t="shared" si="11"/>
        <v>36309.798000000003</v>
      </c>
    </row>
    <row r="24" spans="1:7" ht="16.8" thickBot="1" x14ac:dyDescent="0.4">
      <c r="A24" s="135" t="s">
        <v>20</v>
      </c>
      <c r="B24" s="84" t="s">
        <v>23</v>
      </c>
      <c r="C24" s="299">
        <v>2.2000000000000002</v>
      </c>
      <c r="D24" s="7">
        <f t="shared" ref="D24" si="12">C24*$K$8</f>
        <v>6673.4800000000005</v>
      </c>
      <c r="E24" s="7">
        <v>6673</v>
      </c>
      <c r="F24" s="60">
        <f t="shared" si="10"/>
        <v>6673.4800000000005</v>
      </c>
      <c r="G24" s="66">
        <f t="shared" si="11"/>
        <v>20019.96</v>
      </c>
    </row>
    <row r="25" spans="1:7" ht="25.5" customHeight="1" thickBot="1" x14ac:dyDescent="0.4">
      <c r="A25" s="139" t="s">
        <v>21</v>
      </c>
      <c r="B25" s="112" t="s">
        <v>45</v>
      </c>
      <c r="C25" s="311"/>
      <c r="D25" s="36">
        <v>1680</v>
      </c>
      <c r="E25" s="36">
        <v>1722</v>
      </c>
      <c r="F25" s="51">
        <v>2033</v>
      </c>
      <c r="G25" s="67">
        <f t="shared" si="11"/>
        <v>5435</v>
      </c>
    </row>
    <row r="26" spans="1:7" ht="16.2" x14ac:dyDescent="0.35">
      <c r="A26" s="137" t="s">
        <v>31</v>
      </c>
      <c r="B26" s="86" t="s">
        <v>46</v>
      </c>
      <c r="C26" s="308">
        <v>1</v>
      </c>
      <c r="D26" s="12">
        <f t="shared" si="8"/>
        <v>3033.4</v>
      </c>
      <c r="E26" s="12">
        <f t="shared" si="9"/>
        <v>3033.4</v>
      </c>
      <c r="F26" s="52">
        <f t="shared" si="10"/>
        <v>3033.4</v>
      </c>
      <c r="G26" s="69">
        <f t="shared" si="11"/>
        <v>9100.2000000000007</v>
      </c>
    </row>
    <row r="27" spans="1:7" ht="16.2" x14ac:dyDescent="0.35">
      <c r="A27" s="132" t="s">
        <v>32</v>
      </c>
      <c r="B27" s="83" t="s">
        <v>42</v>
      </c>
      <c r="C27" s="299">
        <v>0.35</v>
      </c>
      <c r="D27" s="4">
        <f t="shared" si="8"/>
        <v>1061.69</v>
      </c>
      <c r="E27" s="4">
        <f t="shared" si="9"/>
        <v>1061.69</v>
      </c>
      <c r="F27" s="50"/>
      <c r="G27" s="65">
        <f t="shared" si="11"/>
        <v>2123.38</v>
      </c>
    </row>
    <row r="28" spans="1:7" ht="16.2" x14ac:dyDescent="0.35">
      <c r="A28" s="132" t="s">
        <v>33</v>
      </c>
      <c r="B28" s="83" t="s">
        <v>14</v>
      </c>
      <c r="C28" s="299">
        <v>0.87</v>
      </c>
      <c r="D28" s="4">
        <f t="shared" si="8"/>
        <v>2639.058</v>
      </c>
      <c r="E28" s="4">
        <f t="shared" si="9"/>
        <v>2639.058</v>
      </c>
      <c r="F28" s="50">
        <f t="shared" si="10"/>
        <v>2639.058</v>
      </c>
      <c r="G28" s="65">
        <f t="shared" si="11"/>
        <v>7917.174</v>
      </c>
    </row>
    <row r="29" spans="1:7" hidden="1" x14ac:dyDescent="0.3">
      <c r="A29" s="132" t="s">
        <v>34</v>
      </c>
      <c r="B29" s="83" t="s">
        <v>28</v>
      </c>
      <c r="C29" s="5"/>
      <c r="D29" s="4">
        <f t="shared" si="8"/>
        <v>0</v>
      </c>
      <c r="E29" s="4">
        <f t="shared" si="9"/>
        <v>0</v>
      </c>
      <c r="F29" s="50">
        <f t="shared" si="10"/>
        <v>0</v>
      </c>
      <c r="G29" s="65">
        <f t="shared" si="11"/>
        <v>0</v>
      </c>
    </row>
    <row r="30" spans="1:7" hidden="1" x14ac:dyDescent="0.3">
      <c r="A30" s="132" t="s">
        <v>35</v>
      </c>
      <c r="B30" s="83" t="s">
        <v>30</v>
      </c>
      <c r="C30" s="5"/>
      <c r="D30" s="4">
        <f t="shared" si="8"/>
        <v>0</v>
      </c>
      <c r="E30" s="4">
        <f t="shared" si="9"/>
        <v>0</v>
      </c>
      <c r="F30" s="50">
        <f t="shared" si="10"/>
        <v>0</v>
      </c>
      <c r="G30" s="65">
        <f t="shared" si="11"/>
        <v>0</v>
      </c>
    </row>
    <row r="31" spans="1:7" x14ac:dyDescent="0.3">
      <c r="A31" s="132" t="s">
        <v>36</v>
      </c>
      <c r="B31" s="83" t="s">
        <v>25</v>
      </c>
      <c r="C31" s="5"/>
      <c r="D31" s="4">
        <f t="shared" si="8"/>
        <v>0</v>
      </c>
      <c r="E31" s="4">
        <f t="shared" si="9"/>
        <v>0</v>
      </c>
      <c r="F31" s="50">
        <f t="shared" si="10"/>
        <v>0</v>
      </c>
      <c r="G31" s="65">
        <f t="shared" si="11"/>
        <v>0</v>
      </c>
    </row>
    <row r="32" spans="1:7" ht="16.2" thickBot="1" x14ac:dyDescent="0.35">
      <c r="A32" s="135" t="s">
        <v>38</v>
      </c>
      <c r="B32" s="84" t="s">
        <v>22</v>
      </c>
      <c r="C32" s="6"/>
      <c r="D32" s="7"/>
      <c r="E32" s="7"/>
      <c r="F32" s="60"/>
      <c r="G32" s="66">
        <f t="shared" si="11"/>
        <v>0</v>
      </c>
    </row>
    <row r="33" spans="1:7" ht="16.2" thickBot="1" x14ac:dyDescent="0.35">
      <c r="A33" s="139" t="s">
        <v>47</v>
      </c>
      <c r="B33" s="141" t="s">
        <v>101</v>
      </c>
      <c r="C33" s="9"/>
      <c r="D33" s="10">
        <f>SUM(D35:D41)</f>
        <v>0</v>
      </c>
      <c r="E33" s="10">
        <f t="shared" ref="E33:F33" si="13">SUM(E35:E41)</f>
        <v>0</v>
      </c>
      <c r="F33" s="32">
        <f t="shared" si="13"/>
        <v>0</v>
      </c>
      <c r="G33" s="111">
        <f t="shared" si="11"/>
        <v>0</v>
      </c>
    </row>
    <row r="34" spans="1:7" x14ac:dyDescent="0.3">
      <c r="A34" s="137"/>
      <c r="B34" s="86" t="s">
        <v>43</v>
      </c>
      <c r="C34" s="11"/>
      <c r="D34" s="12"/>
      <c r="E34" s="12"/>
      <c r="F34" s="52"/>
      <c r="G34" s="69">
        <f t="shared" si="11"/>
        <v>0</v>
      </c>
    </row>
    <row r="35" spans="1:7" x14ac:dyDescent="0.3">
      <c r="A35" s="132"/>
      <c r="B35" s="83" t="s">
        <v>85</v>
      </c>
      <c r="C35" s="2"/>
      <c r="D35" s="4"/>
      <c r="E35" s="4"/>
      <c r="F35" s="50"/>
      <c r="G35" s="65">
        <f t="shared" si="11"/>
        <v>0</v>
      </c>
    </row>
    <row r="36" spans="1:7" x14ac:dyDescent="0.3">
      <c r="A36" s="132"/>
      <c r="B36" s="83" t="s">
        <v>63</v>
      </c>
      <c r="C36" s="2"/>
      <c r="D36" s="4"/>
      <c r="E36" s="4"/>
      <c r="F36" s="50"/>
      <c r="G36" s="65">
        <f t="shared" si="11"/>
        <v>0</v>
      </c>
    </row>
    <row r="37" spans="1:7" x14ac:dyDescent="0.3">
      <c r="A37" s="132"/>
      <c r="B37" s="83" t="s">
        <v>121</v>
      </c>
      <c r="C37" s="2"/>
      <c r="D37" s="4"/>
      <c r="E37" s="4"/>
      <c r="F37" s="50"/>
      <c r="G37" s="65">
        <f t="shared" si="11"/>
        <v>0</v>
      </c>
    </row>
    <row r="38" spans="1:7" x14ac:dyDescent="0.3">
      <c r="A38" s="132"/>
      <c r="B38" s="83"/>
      <c r="C38" s="2"/>
      <c r="D38" s="4"/>
      <c r="E38" s="4"/>
      <c r="F38" s="50"/>
      <c r="G38" s="65">
        <f t="shared" si="11"/>
        <v>0</v>
      </c>
    </row>
    <row r="39" spans="1:7" x14ac:dyDescent="0.3">
      <c r="A39" s="132"/>
      <c r="B39" s="83"/>
      <c r="C39" s="2"/>
      <c r="D39" s="4"/>
      <c r="E39" s="4"/>
      <c r="F39" s="50"/>
      <c r="G39" s="65">
        <f t="shared" si="11"/>
        <v>0</v>
      </c>
    </row>
    <row r="40" spans="1:7" x14ac:dyDescent="0.3">
      <c r="A40" s="132"/>
      <c r="B40" s="83"/>
      <c r="C40" s="2"/>
      <c r="D40" s="4"/>
      <c r="E40" s="4"/>
      <c r="F40" s="50"/>
      <c r="G40" s="65">
        <f t="shared" si="11"/>
        <v>0</v>
      </c>
    </row>
    <row r="41" spans="1:7" ht="16.2" thickBot="1" x14ac:dyDescent="0.35">
      <c r="A41" s="135"/>
      <c r="B41" s="84"/>
      <c r="C41" s="6"/>
      <c r="D41" s="7"/>
      <c r="E41" s="7"/>
      <c r="F41" s="60"/>
      <c r="G41" s="66">
        <f t="shared" si="11"/>
        <v>0</v>
      </c>
    </row>
    <row r="42" spans="1:7" ht="22.5" customHeight="1" thickBot="1" x14ac:dyDescent="0.35">
      <c r="A42" s="139"/>
      <c r="B42" s="35" t="s">
        <v>40</v>
      </c>
      <c r="C42" s="38"/>
      <c r="D42" s="36"/>
      <c r="E42" s="36"/>
      <c r="F42" s="51"/>
      <c r="G42" s="67">
        <f>G18-G21</f>
        <v>-864.02599999999802</v>
      </c>
    </row>
    <row r="44" spans="1:7" x14ac:dyDescent="0.3">
      <c r="C44" s="14"/>
      <c r="G44" s="14"/>
    </row>
    <row r="45" spans="1:7" x14ac:dyDescent="0.3">
      <c r="C45" s="14"/>
    </row>
  </sheetData>
  <mergeCells count="3">
    <mergeCell ref="A5:L5"/>
    <mergeCell ref="A6:L6"/>
    <mergeCell ref="A7:L7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workbookViewId="0">
      <selection activeCell="L22" sqref="L22"/>
    </sheetView>
  </sheetViews>
  <sheetFormatPr defaultColWidth="9.109375" defaultRowHeight="15.6" x14ac:dyDescent="0.3"/>
  <cols>
    <col min="1" max="1" width="6.33203125" style="1" customWidth="1"/>
    <col min="2" max="2" width="37.44140625" style="1" customWidth="1"/>
    <col min="3" max="3" width="8.44140625" style="1" customWidth="1"/>
    <col min="4" max="4" width="9.109375" style="1" customWidth="1"/>
    <col min="5" max="5" width="10" style="1" customWidth="1"/>
    <col min="6" max="6" width="9.6640625" style="1" customWidth="1"/>
    <col min="7" max="7" width="11.5546875" style="1" customWidth="1"/>
    <col min="8" max="9" width="9" style="1" customWidth="1"/>
    <col min="10" max="10" width="8.44140625" style="1" customWidth="1"/>
    <col min="11" max="11" width="9.33203125" style="1" customWidth="1"/>
    <col min="12" max="12" width="10.6640625" style="1" customWidth="1"/>
    <col min="13" max="13" width="10.5546875" style="1" customWidth="1"/>
    <col min="14" max="14" width="10" style="1" customWidth="1"/>
    <col min="15" max="15" width="10.6640625" style="1" customWidth="1"/>
    <col min="16" max="16" width="12" style="1" customWidth="1"/>
    <col min="17" max="17" width="11.5546875" style="1" customWidth="1"/>
    <col min="18" max="18" width="9.88671875" style="1" customWidth="1"/>
    <col min="19" max="19" width="9.5546875" style="1" customWidth="1"/>
    <col min="20" max="21" width="12.6640625" style="1" customWidth="1"/>
    <col min="22" max="22" width="9.33203125" style="1" customWidth="1"/>
    <col min="23" max="16384" width="9.109375" style="1"/>
  </cols>
  <sheetData>
    <row r="1" spans="1:16" s="326" customFormat="1" x14ac:dyDescent="0.3">
      <c r="B1" s="334" t="s">
        <v>105</v>
      </c>
      <c r="C1" s="334"/>
      <c r="D1" s="334"/>
      <c r="E1" s="334"/>
      <c r="I1" s="327"/>
      <c r="J1" s="327"/>
      <c r="K1" s="327"/>
      <c r="L1" s="327"/>
    </row>
    <row r="2" spans="1:16" s="326" customFormat="1" x14ac:dyDescent="0.3">
      <c r="B2" s="334" t="s">
        <v>106</v>
      </c>
      <c r="C2" s="334"/>
      <c r="D2" s="334"/>
      <c r="E2" s="334"/>
      <c r="I2" s="327"/>
      <c r="J2" s="327"/>
      <c r="K2" s="327"/>
      <c r="L2" s="327"/>
    </row>
    <row r="3" spans="1:16" x14ac:dyDescent="0.3">
      <c r="A3" s="351" t="s">
        <v>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28"/>
      <c r="N3" s="28"/>
      <c r="O3" s="28"/>
      <c r="P3" s="28"/>
    </row>
    <row r="4" spans="1:16" x14ac:dyDescent="0.3">
      <c r="A4" s="351" t="s">
        <v>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28"/>
      <c r="N4" s="28"/>
      <c r="O4" s="354"/>
      <c r="P4" s="354"/>
    </row>
    <row r="5" spans="1:16" x14ac:dyDescent="0.3">
      <c r="A5" s="351" t="s">
        <v>133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6" ht="16.2" thickBot="1" x14ac:dyDescent="0.35">
      <c r="B6" s="1" t="s">
        <v>95</v>
      </c>
      <c r="K6" s="1">
        <v>6231.1</v>
      </c>
    </row>
    <row r="7" spans="1:16" s="47" customFormat="1" ht="22.5" customHeight="1" thickBot="1" x14ac:dyDescent="0.35">
      <c r="A7" s="136"/>
      <c r="B7" s="122" t="s">
        <v>2</v>
      </c>
      <c r="C7" s="220" t="s">
        <v>3</v>
      </c>
      <c r="D7" s="123" t="s">
        <v>4</v>
      </c>
      <c r="E7" s="123" t="s">
        <v>5</v>
      </c>
      <c r="F7" s="124" t="s">
        <v>6</v>
      </c>
      <c r="G7" s="172" t="s">
        <v>104</v>
      </c>
    </row>
    <row r="8" spans="1:16" ht="16.8" thickBot="1" x14ac:dyDescent="0.4">
      <c r="A8" s="99" t="s">
        <v>7</v>
      </c>
      <c r="B8" s="128" t="s">
        <v>8</v>
      </c>
      <c r="C8" s="235"/>
      <c r="D8" s="41">
        <f t="shared" ref="D8:E8" si="0">SUM(D9:D15)</f>
        <v>86736.911999999997</v>
      </c>
      <c r="E8" s="41">
        <f t="shared" si="0"/>
        <v>86736.911999999997</v>
      </c>
      <c r="F8" s="58">
        <f>SUM(F9:F15)</f>
        <v>86736.911999999997</v>
      </c>
      <c r="G8" s="115">
        <f>SUM(D8:F8)</f>
        <v>260210.73599999998</v>
      </c>
    </row>
    <row r="9" spans="1:16" ht="16.2" x14ac:dyDescent="0.35">
      <c r="A9" s="95" t="s">
        <v>9</v>
      </c>
      <c r="B9" s="86" t="s">
        <v>10</v>
      </c>
      <c r="C9" s="297">
        <v>8.2799999999999994</v>
      </c>
      <c r="D9" s="12">
        <f>C9*$K$6</f>
        <v>51593.508000000002</v>
      </c>
      <c r="E9" s="12">
        <f>C9*$K$6</f>
        <v>51593.508000000002</v>
      </c>
      <c r="F9" s="52">
        <f>C9*$K$6</f>
        <v>51593.508000000002</v>
      </c>
      <c r="G9" s="69">
        <f t="shared" ref="G9:G15" si="1">SUM(D9:F9)</f>
        <v>154780.524</v>
      </c>
    </row>
    <row r="10" spans="1:16" ht="16.2" x14ac:dyDescent="0.35">
      <c r="A10" s="95" t="s">
        <v>11</v>
      </c>
      <c r="B10" s="83" t="s">
        <v>12</v>
      </c>
      <c r="C10" s="298">
        <v>2.57</v>
      </c>
      <c r="D10" s="4">
        <f t="shared" ref="D10:D15" si="2">C10*$K$6</f>
        <v>16013.927</v>
      </c>
      <c r="E10" s="4">
        <f t="shared" ref="E10:E15" si="3">C10*$K$6</f>
        <v>16013.927</v>
      </c>
      <c r="F10" s="50">
        <f t="shared" ref="F10:F15" si="4">C10*$K$6</f>
        <v>16013.927</v>
      </c>
      <c r="G10" s="65">
        <f t="shared" si="1"/>
        <v>48041.781000000003</v>
      </c>
    </row>
    <row r="11" spans="1:16" ht="16.2" x14ac:dyDescent="0.35">
      <c r="A11" s="95" t="s">
        <v>13</v>
      </c>
      <c r="B11" s="83" t="s">
        <v>23</v>
      </c>
      <c r="C11" s="298">
        <v>2.2000000000000002</v>
      </c>
      <c r="D11" s="4">
        <f t="shared" si="2"/>
        <v>13708.420000000002</v>
      </c>
      <c r="E11" s="4">
        <f t="shared" si="3"/>
        <v>13708.420000000002</v>
      </c>
      <c r="F11" s="50">
        <f t="shared" si="4"/>
        <v>13708.420000000002</v>
      </c>
      <c r="G11" s="65">
        <f t="shared" si="1"/>
        <v>41125.260000000009</v>
      </c>
    </row>
    <row r="12" spans="1:16" ht="16.2" x14ac:dyDescent="0.35">
      <c r="A12" s="95" t="s">
        <v>24</v>
      </c>
      <c r="B12" s="83" t="s">
        <v>25</v>
      </c>
      <c r="C12" s="298"/>
      <c r="D12" s="4">
        <f t="shared" si="2"/>
        <v>0</v>
      </c>
      <c r="E12" s="4">
        <f t="shared" si="3"/>
        <v>0</v>
      </c>
      <c r="F12" s="50">
        <f t="shared" si="4"/>
        <v>0</v>
      </c>
      <c r="G12" s="65">
        <f t="shared" si="1"/>
        <v>0</v>
      </c>
    </row>
    <row r="13" spans="1:16" ht="16.8" thickBot="1" x14ac:dyDescent="0.4">
      <c r="A13" s="95" t="s">
        <v>26</v>
      </c>
      <c r="B13" s="83" t="s">
        <v>14</v>
      </c>
      <c r="C13" s="298">
        <v>0.87</v>
      </c>
      <c r="D13" s="4">
        <f t="shared" si="2"/>
        <v>5421.0570000000007</v>
      </c>
      <c r="E13" s="4">
        <f t="shared" si="3"/>
        <v>5421.0570000000007</v>
      </c>
      <c r="F13" s="50">
        <f t="shared" si="4"/>
        <v>5421.0570000000007</v>
      </c>
      <c r="G13" s="65">
        <f t="shared" si="1"/>
        <v>16263.171000000002</v>
      </c>
    </row>
    <row r="14" spans="1:16" ht="16.8" hidden="1" thickBot="1" x14ac:dyDescent="0.4">
      <c r="A14" s="95" t="s">
        <v>27</v>
      </c>
      <c r="B14" s="83" t="s">
        <v>28</v>
      </c>
      <c r="C14" s="298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</row>
    <row r="15" spans="1:16" ht="16.8" hidden="1" thickBot="1" x14ac:dyDescent="0.4">
      <c r="A15" s="95" t="s">
        <v>29</v>
      </c>
      <c r="B15" s="84" t="s">
        <v>30</v>
      </c>
      <c r="C15" s="299"/>
      <c r="D15" s="7">
        <f t="shared" si="2"/>
        <v>0</v>
      </c>
      <c r="E15" s="7">
        <f t="shared" si="3"/>
        <v>0</v>
      </c>
      <c r="F15" s="60">
        <f t="shared" si="4"/>
        <v>0</v>
      </c>
      <c r="G15" s="66">
        <f t="shared" si="1"/>
        <v>0</v>
      </c>
    </row>
    <row r="16" spans="1:16" s="22" customFormat="1" ht="16.8" thickBot="1" x14ac:dyDescent="0.35">
      <c r="A16" s="96" t="s">
        <v>37</v>
      </c>
      <c r="B16" s="162" t="s">
        <v>15</v>
      </c>
      <c r="C16" s="268">
        <f>SUM(C9:C13)</f>
        <v>13.92</v>
      </c>
      <c r="D16" s="27">
        <v>72387.929999999993</v>
      </c>
      <c r="E16" s="27">
        <v>67867.600000000006</v>
      </c>
      <c r="F16" s="78">
        <f>99874.32+32447</f>
        <v>132321.32</v>
      </c>
      <c r="G16" s="195">
        <f>SUM(D16:F16)+G17</f>
        <v>275876.84999999998</v>
      </c>
    </row>
    <row r="17" spans="1:7" ht="16.2" x14ac:dyDescent="0.35">
      <c r="A17" s="95"/>
      <c r="B17" s="83" t="s">
        <v>111</v>
      </c>
      <c r="C17" s="298"/>
      <c r="D17" s="4">
        <v>1100</v>
      </c>
      <c r="E17" s="4">
        <v>1100</v>
      </c>
      <c r="F17" s="50">
        <v>1100</v>
      </c>
      <c r="G17" s="243">
        <f>SUM(D17:F17)</f>
        <v>3300</v>
      </c>
    </row>
    <row r="18" spans="1:7" ht="16.8" thickBot="1" x14ac:dyDescent="0.4">
      <c r="A18" s="95"/>
      <c r="B18" s="84"/>
      <c r="C18" s="299"/>
      <c r="D18" s="7"/>
      <c r="E18" s="7"/>
      <c r="F18" s="60"/>
      <c r="G18" s="66"/>
    </row>
    <row r="19" spans="1:7" ht="16.8" thickBot="1" x14ac:dyDescent="0.4">
      <c r="A19" s="95" t="s">
        <v>16</v>
      </c>
      <c r="B19" s="24" t="s">
        <v>17</v>
      </c>
      <c r="C19" s="295"/>
      <c r="D19" s="25">
        <f>SUM(D20:D31)</f>
        <v>91437.017999999996</v>
      </c>
      <c r="E19" s="25">
        <f t="shared" ref="E19:F19" si="5">SUM(E20:E31)</f>
        <v>109583.058</v>
      </c>
      <c r="F19" s="61">
        <f t="shared" si="5"/>
        <v>79864.17300000001</v>
      </c>
      <c r="G19" s="190">
        <f>SUM(D19:F19)</f>
        <v>280884.24900000001</v>
      </c>
    </row>
    <row r="20" spans="1:7" ht="16.2" x14ac:dyDescent="0.35">
      <c r="A20" s="95" t="s">
        <v>18</v>
      </c>
      <c r="B20" s="86" t="s">
        <v>12</v>
      </c>
      <c r="C20" s="297">
        <v>2.57</v>
      </c>
      <c r="D20" s="12">
        <f t="shared" ref="D20:D29" si="6">C20*$K$6</f>
        <v>16013.927</v>
      </c>
      <c r="E20" s="12">
        <f t="shared" ref="E20:E29" si="7">C20*$K$6</f>
        <v>16013.927</v>
      </c>
      <c r="F20" s="52">
        <f t="shared" ref="F20:F29" si="8">C20*$K$6</f>
        <v>16013.927</v>
      </c>
      <c r="G20" s="69">
        <f t="shared" ref="G20:G39" si="9">SUM(D20:F20)</f>
        <v>48041.781000000003</v>
      </c>
    </row>
    <row r="21" spans="1:7" ht="16.2" x14ac:dyDescent="0.35">
      <c r="A21" s="95" t="s">
        <v>19</v>
      </c>
      <c r="B21" s="83" t="s">
        <v>44</v>
      </c>
      <c r="C21" s="298">
        <v>3.99</v>
      </c>
      <c r="D21" s="4">
        <f t="shared" si="6"/>
        <v>24862.089000000004</v>
      </c>
      <c r="E21" s="4">
        <f t="shared" si="7"/>
        <v>24862.089000000004</v>
      </c>
      <c r="F21" s="50">
        <f t="shared" si="8"/>
        <v>24862.089000000004</v>
      </c>
      <c r="G21" s="65">
        <f t="shared" si="9"/>
        <v>74586.267000000007</v>
      </c>
    </row>
    <row r="22" spans="1:7" ht="16.8" thickBot="1" x14ac:dyDescent="0.4">
      <c r="A22" s="97" t="s">
        <v>20</v>
      </c>
      <c r="B22" s="84" t="s">
        <v>23</v>
      </c>
      <c r="C22" s="299">
        <v>2.2000000000000002</v>
      </c>
      <c r="D22" s="4">
        <f t="shared" si="6"/>
        <v>13708.420000000002</v>
      </c>
      <c r="E22" s="4">
        <v>13707</v>
      </c>
      <c r="F22" s="50">
        <v>13708</v>
      </c>
      <c r="G22" s="66">
        <f t="shared" si="9"/>
        <v>41123.42</v>
      </c>
    </row>
    <row r="23" spans="1:7" ht="34.5" customHeight="1" thickBot="1" x14ac:dyDescent="0.35">
      <c r="A23" s="136" t="s">
        <v>21</v>
      </c>
      <c r="B23" s="87" t="s">
        <v>103</v>
      </c>
      <c r="C23" s="268"/>
      <c r="D23" s="27">
        <v>18719</v>
      </c>
      <c r="E23" s="27">
        <v>41167</v>
      </c>
      <c r="F23" s="78">
        <v>13628</v>
      </c>
      <c r="G23" s="195">
        <f t="shared" si="9"/>
        <v>73514</v>
      </c>
    </row>
    <row r="24" spans="1:7" ht="16.2" x14ac:dyDescent="0.35">
      <c r="A24" s="99" t="s">
        <v>31</v>
      </c>
      <c r="B24" s="86" t="s">
        <v>41</v>
      </c>
      <c r="C24" s="297">
        <v>1</v>
      </c>
      <c r="D24" s="12">
        <f t="shared" si="6"/>
        <v>6231.1</v>
      </c>
      <c r="E24" s="12">
        <f t="shared" si="7"/>
        <v>6231.1</v>
      </c>
      <c r="F24" s="52">
        <f t="shared" si="8"/>
        <v>6231.1</v>
      </c>
      <c r="G24" s="69">
        <f t="shared" si="9"/>
        <v>18693.300000000003</v>
      </c>
    </row>
    <row r="25" spans="1:7" ht="16.2" x14ac:dyDescent="0.35">
      <c r="A25" s="95" t="s">
        <v>32</v>
      </c>
      <c r="B25" s="83" t="s">
        <v>42</v>
      </c>
      <c r="C25" s="298">
        <v>0.35</v>
      </c>
      <c r="D25" s="4">
        <f t="shared" si="6"/>
        <v>2180.8849999999998</v>
      </c>
      <c r="E25" s="4">
        <f t="shared" si="7"/>
        <v>2180.8849999999998</v>
      </c>
      <c r="F25" s="50"/>
      <c r="G25" s="65">
        <f t="shared" si="9"/>
        <v>4361.7699999999995</v>
      </c>
    </row>
    <row r="26" spans="1:7" ht="16.2" x14ac:dyDescent="0.35">
      <c r="A26" s="95" t="s">
        <v>33</v>
      </c>
      <c r="B26" s="83" t="s">
        <v>14</v>
      </c>
      <c r="C26" s="298">
        <v>0.87</v>
      </c>
      <c r="D26" s="4">
        <f t="shared" si="6"/>
        <v>5421.0570000000007</v>
      </c>
      <c r="E26" s="4">
        <f t="shared" si="7"/>
        <v>5421.0570000000007</v>
      </c>
      <c r="F26" s="50">
        <f t="shared" si="8"/>
        <v>5421.0570000000007</v>
      </c>
      <c r="G26" s="65">
        <f t="shared" si="9"/>
        <v>16263.171000000002</v>
      </c>
    </row>
    <row r="27" spans="1:7" hidden="1" x14ac:dyDescent="0.3">
      <c r="A27" s="95" t="s">
        <v>34</v>
      </c>
      <c r="B27" s="83" t="s">
        <v>28</v>
      </c>
      <c r="C27" s="5"/>
      <c r="D27" s="4">
        <f t="shared" si="6"/>
        <v>0</v>
      </c>
      <c r="E27" s="4">
        <f t="shared" si="7"/>
        <v>0</v>
      </c>
      <c r="F27" s="50">
        <f t="shared" si="8"/>
        <v>0</v>
      </c>
      <c r="G27" s="65">
        <f t="shared" si="9"/>
        <v>0</v>
      </c>
    </row>
    <row r="28" spans="1:7" hidden="1" x14ac:dyDescent="0.3">
      <c r="A28" s="95" t="s">
        <v>35</v>
      </c>
      <c r="B28" s="83" t="s">
        <v>30</v>
      </c>
      <c r="C28" s="5"/>
      <c r="D28" s="4">
        <f t="shared" si="6"/>
        <v>0</v>
      </c>
      <c r="E28" s="4">
        <f t="shared" si="7"/>
        <v>0</v>
      </c>
      <c r="F28" s="50">
        <f t="shared" si="8"/>
        <v>0</v>
      </c>
      <c r="G28" s="65">
        <f t="shared" si="9"/>
        <v>0</v>
      </c>
    </row>
    <row r="29" spans="1:7" x14ac:dyDescent="0.3">
      <c r="A29" s="95" t="s">
        <v>36</v>
      </c>
      <c r="B29" s="83" t="s">
        <v>25</v>
      </c>
      <c r="C29" s="5"/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</row>
    <row r="30" spans="1:7" hidden="1" x14ac:dyDescent="0.3">
      <c r="A30" s="95" t="s">
        <v>38</v>
      </c>
      <c r="B30" s="83" t="s">
        <v>22</v>
      </c>
      <c r="C30" s="5"/>
      <c r="D30" s="4"/>
      <c r="E30" s="4"/>
      <c r="F30" s="50"/>
      <c r="G30" s="65">
        <f t="shared" si="9"/>
        <v>0</v>
      </c>
    </row>
    <row r="31" spans="1:7" x14ac:dyDescent="0.3">
      <c r="A31" s="95" t="s">
        <v>47</v>
      </c>
      <c r="B31" s="83" t="s">
        <v>101</v>
      </c>
      <c r="C31" s="5"/>
      <c r="D31" s="4">
        <f>SUM(D33:D39)</f>
        <v>4300.54</v>
      </c>
      <c r="E31" s="4">
        <f t="shared" ref="E31:F31" si="10">SUM(E33:E39)</f>
        <v>0</v>
      </c>
      <c r="F31" s="50">
        <f t="shared" si="10"/>
        <v>0</v>
      </c>
      <c r="G31" s="65">
        <f t="shared" si="9"/>
        <v>4300.54</v>
      </c>
    </row>
    <row r="32" spans="1:7" x14ac:dyDescent="0.3">
      <c r="A32" s="95"/>
      <c r="B32" s="83" t="s">
        <v>43</v>
      </c>
      <c r="C32" s="2"/>
      <c r="D32" s="4"/>
      <c r="E32" s="4"/>
      <c r="F32" s="50"/>
      <c r="G32" s="65">
        <f t="shared" si="9"/>
        <v>0</v>
      </c>
    </row>
    <row r="33" spans="1:8" x14ac:dyDescent="0.3">
      <c r="A33" s="95"/>
      <c r="B33" s="83" t="s">
        <v>107</v>
      </c>
      <c r="C33" s="2"/>
      <c r="D33" s="4"/>
      <c r="E33" s="4"/>
      <c r="F33" s="50"/>
      <c r="G33" s="65">
        <f t="shared" si="9"/>
        <v>0</v>
      </c>
    </row>
    <row r="34" spans="1:8" x14ac:dyDescent="0.3">
      <c r="A34" s="95"/>
      <c r="B34" s="83" t="s">
        <v>118</v>
      </c>
      <c r="C34" s="2"/>
      <c r="D34" s="4"/>
      <c r="E34" s="4"/>
      <c r="F34" s="50"/>
      <c r="G34" s="65">
        <f t="shared" si="9"/>
        <v>0</v>
      </c>
    </row>
    <row r="35" spans="1:8" x14ac:dyDescent="0.3">
      <c r="A35" s="95"/>
      <c r="B35" s="83" t="s">
        <v>120</v>
      </c>
      <c r="C35" s="2"/>
      <c r="D35" s="4"/>
      <c r="E35" s="4"/>
      <c r="F35" s="50"/>
      <c r="G35" s="65">
        <f t="shared" si="9"/>
        <v>0</v>
      </c>
    </row>
    <row r="36" spans="1:8" x14ac:dyDescent="0.3">
      <c r="A36" s="95"/>
      <c r="B36" s="83" t="s">
        <v>85</v>
      </c>
      <c r="C36" s="2"/>
      <c r="D36" s="4">
        <f>1544.43+2756.11</f>
        <v>4300.54</v>
      </c>
      <c r="E36" s="4"/>
      <c r="F36" s="50"/>
      <c r="G36" s="65">
        <f t="shared" si="9"/>
        <v>4300.54</v>
      </c>
    </row>
    <row r="37" spans="1:8" x14ac:dyDescent="0.3">
      <c r="A37" s="95"/>
      <c r="B37" s="83"/>
      <c r="C37" s="2"/>
      <c r="D37" s="4"/>
      <c r="E37" s="4"/>
      <c r="F37" s="50"/>
      <c r="G37" s="65">
        <f t="shared" si="9"/>
        <v>0</v>
      </c>
    </row>
    <row r="38" spans="1:8" x14ac:dyDescent="0.3">
      <c r="A38" s="95"/>
      <c r="B38" s="83"/>
      <c r="C38" s="2"/>
      <c r="D38" s="4"/>
      <c r="E38" s="4"/>
      <c r="F38" s="50"/>
      <c r="G38" s="65">
        <f t="shared" si="9"/>
        <v>0</v>
      </c>
    </row>
    <row r="39" spans="1:8" ht="16.2" thickBot="1" x14ac:dyDescent="0.35">
      <c r="A39" s="97"/>
      <c r="B39" s="84"/>
      <c r="C39" s="6"/>
      <c r="D39" s="7"/>
      <c r="E39" s="7"/>
      <c r="F39" s="60"/>
      <c r="G39" s="66">
        <f t="shared" si="9"/>
        <v>0</v>
      </c>
    </row>
    <row r="40" spans="1:8" ht="18.75" customHeight="1" thickBot="1" x14ac:dyDescent="0.35">
      <c r="A40" s="186"/>
      <c r="B40" s="128" t="s">
        <v>40</v>
      </c>
      <c r="C40" s="49"/>
      <c r="D40" s="40"/>
      <c r="E40" s="40"/>
      <c r="F40" s="114"/>
      <c r="G40" s="115">
        <f>G16-G19</f>
        <v>-5007.399000000034</v>
      </c>
      <c r="H40" s="14"/>
    </row>
    <row r="42" spans="1:8" x14ac:dyDescent="0.3">
      <c r="C42" s="14"/>
      <c r="G42" s="14"/>
      <c r="H42" s="15"/>
    </row>
    <row r="43" spans="1:8" x14ac:dyDescent="0.3">
      <c r="C43" s="14"/>
    </row>
  </sheetData>
  <mergeCells count="4">
    <mergeCell ref="A3:L3"/>
    <mergeCell ref="A4:L4"/>
    <mergeCell ref="A5:L5"/>
    <mergeCell ref="O4:P4"/>
  </mergeCells>
  <pageMargins left="0.23622047244094491" right="0.23622047244094491" top="0.74803149606299213" bottom="0.74803149606299213" header="0.31496062992125984" footer="0.31496062992125984"/>
  <pageSetup paperSize="9" scale="73" orientation="landscape" verticalDpi="0" r:id="rId1"/>
  <rowBreaks count="1" manualBreakCount="1">
    <brk id="45" max="2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workbookViewId="0">
      <selection activeCell="M19" sqref="M19"/>
    </sheetView>
  </sheetViews>
  <sheetFormatPr defaultColWidth="9.109375" defaultRowHeight="15.6" x14ac:dyDescent="0.3"/>
  <cols>
    <col min="1" max="1" width="6.6640625" style="1" customWidth="1"/>
    <col min="2" max="2" width="40.44140625" style="1" customWidth="1"/>
    <col min="3" max="3" width="9.109375" style="1"/>
    <col min="4" max="4" width="10.109375" style="1" customWidth="1"/>
    <col min="5" max="5" width="10.6640625" style="1" customWidth="1"/>
    <col min="6" max="6" width="10" style="1" customWidth="1"/>
    <col min="7" max="7" width="13.33203125" style="1" customWidth="1"/>
    <col min="8" max="8" width="9.33203125" style="1" customWidth="1"/>
    <col min="9" max="10" width="9.44140625" style="1" customWidth="1"/>
    <col min="11" max="11" width="13.109375" style="1" customWidth="1"/>
    <col min="12" max="12" width="10.5546875" style="1" customWidth="1"/>
    <col min="13" max="13" width="10" style="1" customWidth="1"/>
    <col min="14" max="14" width="11.88671875" style="1" customWidth="1"/>
    <col min="15" max="15" width="13.33203125" style="1" customWidth="1"/>
    <col min="16" max="16" width="11.6640625" style="1" customWidth="1"/>
    <col min="17" max="17" width="9.33203125" style="1" customWidth="1"/>
    <col min="18" max="18" width="10.33203125" style="1" customWidth="1"/>
    <col min="19" max="19" width="12.5546875" style="1" customWidth="1"/>
    <col min="20" max="20" width="12.109375" style="1" customWidth="1"/>
    <col min="21" max="21" width="9.33203125" style="1" customWidth="1"/>
    <col min="22" max="16384" width="9.109375" style="1"/>
  </cols>
  <sheetData>
    <row r="1" spans="1:21" x14ac:dyDescent="0.3">
      <c r="B1" s="334" t="s">
        <v>113</v>
      </c>
    </row>
    <row r="2" spans="1:21" x14ac:dyDescent="0.3">
      <c r="B2" s="334" t="s">
        <v>105</v>
      </c>
      <c r="C2" s="334"/>
      <c r="D2" s="334"/>
      <c r="E2" s="326"/>
      <c r="F2" s="326"/>
      <c r="G2" s="326"/>
      <c r="H2" s="326"/>
      <c r="I2" s="327"/>
      <c r="J2" s="327"/>
      <c r="K2" s="327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1" x14ac:dyDescent="0.3">
      <c r="B3" s="334" t="s">
        <v>106</v>
      </c>
      <c r="C3" s="334"/>
      <c r="D3" s="334"/>
      <c r="E3" s="326"/>
      <c r="F3" s="326"/>
      <c r="G3" s="326"/>
      <c r="H3" s="326"/>
      <c r="I3" s="327"/>
      <c r="J3" s="327"/>
      <c r="K3" s="327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21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21" x14ac:dyDescent="0.3">
      <c r="A6" s="351" t="s">
        <v>134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1" ht="16.2" thickBot="1" x14ac:dyDescent="0.35">
      <c r="B7" s="1" t="s">
        <v>99</v>
      </c>
      <c r="J7" s="1">
        <f>3414+44.5</f>
        <v>3458.5</v>
      </c>
    </row>
    <row r="8" spans="1:21" ht="18.75" customHeight="1" thickBot="1" x14ac:dyDescent="0.4">
      <c r="A8" s="139"/>
      <c r="B8" s="159" t="s">
        <v>2</v>
      </c>
      <c r="C8" s="312" t="s">
        <v>3</v>
      </c>
      <c r="D8" s="147" t="s">
        <v>4</v>
      </c>
      <c r="E8" s="147" t="s">
        <v>5</v>
      </c>
      <c r="F8" s="158" t="s">
        <v>6</v>
      </c>
      <c r="G8" s="212" t="s">
        <v>104</v>
      </c>
    </row>
    <row r="9" spans="1:21" x14ac:dyDescent="0.3">
      <c r="A9" s="137" t="s">
        <v>7</v>
      </c>
      <c r="B9" s="126" t="s">
        <v>8</v>
      </c>
      <c r="C9" s="221"/>
      <c r="D9" s="44">
        <f t="shared" ref="D9:E9" si="0">SUM(D10:D16)</f>
        <v>40741.130000000005</v>
      </c>
      <c r="E9" s="44">
        <f t="shared" si="0"/>
        <v>40741.130000000005</v>
      </c>
      <c r="F9" s="125">
        <f>SUM(F10:F16)</f>
        <v>40741.130000000005</v>
      </c>
      <c r="G9" s="198">
        <f>SUM(D9:F9)</f>
        <v>122223.39000000001</v>
      </c>
    </row>
    <row r="10" spans="1:21" ht="16.2" x14ac:dyDescent="0.35">
      <c r="A10" s="132" t="s">
        <v>9</v>
      </c>
      <c r="B10" s="83" t="s">
        <v>10</v>
      </c>
      <c r="C10" s="303">
        <v>7.01</v>
      </c>
      <c r="D10" s="4">
        <f>C10*$J$7</f>
        <v>24244.084999999999</v>
      </c>
      <c r="E10" s="4">
        <f>C10*$J$7</f>
        <v>24244.084999999999</v>
      </c>
      <c r="F10" s="50">
        <f>C10*$J$7</f>
        <v>24244.084999999999</v>
      </c>
      <c r="G10" s="199">
        <f t="shared" ref="G10:G16" si="1">SUM(D10:F10)</f>
        <v>72732.255000000005</v>
      </c>
    </row>
    <row r="11" spans="1:21" ht="16.2" x14ac:dyDescent="0.35">
      <c r="A11" s="132" t="s">
        <v>11</v>
      </c>
      <c r="B11" s="83" t="s">
        <v>12</v>
      </c>
      <c r="C11" s="303">
        <v>2.57</v>
      </c>
      <c r="D11" s="4">
        <f t="shared" ref="D11:D13" si="2">C11*$J$7</f>
        <v>8888.3449999999993</v>
      </c>
      <c r="E11" s="4">
        <f t="shared" ref="E11:E13" si="3">C11*$J$7</f>
        <v>8888.3449999999993</v>
      </c>
      <c r="F11" s="50">
        <f t="shared" ref="F11:F13" si="4">C11*$J$7</f>
        <v>8888.3449999999993</v>
      </c>
      <c r="G11" s="199">
        <f t="shared" si="1"/>
        <v>26665.034999999996</v>
      </c>
    </row>
    <row r="12" spans="1:21" ht="16.2" x14ac:dyDescent="0.35">
      <c r="A12" s="132" t="s">
        <v>13</v>
      </c>
      <c r="B12" s="83" t="s">
        <v>23</v>
      </c>
      <c r="C12" s="298">
        <v>2.2000000000000002</v>
      </c>
      <c r="D12" s="4">
        <f t="shared" si="2"/>
        <v>7608.7000000000007</v>
      </c>
      <c r="E12" s="4">
        <f t="shared" si="3"/>
        <v>7608.7000000000007</v>
      </c>
      <c r="F12" s="50">
        <f t="shared" si="4"/>
        <v>7608.7000000000007</v>
      </c>
      <c r="G12" s="199">
        <f t="shared" si="1"/>
        <v>22826.100000000002</v>
      </c>
    </row>
    <row r="13" spans="1:21" ht="16.2" x14ac:dyDescent="0.35">
      <c r="A13" s="132" t="s">
        <v>24</v>
      </c>
      <c r="B13" s="83" t="s">
        <v>25</v>
      </c>
      <c r="C13" s="303"/>
      <c r="D13" s="4">
        <f t="shared" si="2"/>
        <v>0</v>
      </c>
      <c r="E13" s="4">
        <f t="shared" si="3"/>
        <v>0</v>
      </c>
      <c r="F13" s="50">
        <f t="shared" si="4"/>
        <v>0</v>
      </c>
      <c r="G13" s="199">
        <f t="shared" si="1"/>
        <v>0</v>
      </c>
    </row>
    <row r="14" spans="1:21" ht="16.8" thickBot="1" x14ac:dyDescent="0.4">
      <c r="A14" s="132" t="s">
        <v>26</v>
      </c>
      <c r="B14" s="83" t="s">
        <v>14</v>
      </c>
      <c r="C14" s="303">
        <v>0.87</v>
      </c>
      <c r="D14" s="4">
        <v>0</v>
      </c>
      <c r="E14" s="4">
        <v>0</v>
      </c>
      <c r="F14" s="50">
        <v>0</v>
      </c>
      <c r="G14" s="199">
        <f t="shared" si="1"/>
        <v>0</v>
      </c>
    </row>
    <row r="15" spans="1:21" ht="16.2" hidden="1" thickBot="1" x14ac:dyDescent="0.35">
      <c r="A15" s="132" t="s">
        <v>27</v>
      </c>
      <c r="B15" s="83" t="s">
        <v>28</v>
      </c>
      <c r="C15" s="222">
        <v>0</v>
      </c>
      <c r="D15" s="4"/>
      <c r="E15" s="4"/>
      <c r="F15" s="50"/>
      <c r="G15" s="199">
        <f t="shared" si="1"/>
        <v>0</v>
      </c>
    </row>
    <row r="16" spans="1:21" ht="16.2" hidden="1" thickBot="1" x14ac:dyDescent="0.35">
      <c r="A16" s="132" t="s">
        <v>29</v>
      </c>
      <c r="B16" s="84" t="s">
        <v>30</v>
      </c>
      <c r="C16" s="223">
        <v>0</v>
      </c>
      <c r="D16" s="7"/>
      <c r="E16" s="7"/>
      <c r="F16" s="60"/>
      <c r="G16" s="200">
        <f t="shared" si="1"/>
        <v>0</v>
      </c>
    </row>
    <row r="17" spans="1:7" s="22" customFormat="1" ht="16.8" thickBot="1" x14ac:dyDescent="0.35">
      <c r="A17" s="133" t="s">
        <v>37</v>
      </c>
      <c r="B17" s="26" t="s">
        <v>15</v>
      </c>
      <c r="C17" s="268">
        <f>C10+C11+C12+C14</f>
        <v>12.65</v>
      </c>
      <c r="D17" s="27">
        <v>32259.85</v>
      </c>
      <c r="E17" s="27">
        <v>55995.09</v>
      </c>
      <c r="F17" s="78">
        <v>45046.75</v>
      </c>
      <c r="G17" s="208">
        <f>SUM(D17:F17)+G18</f>
        <v>135701.69</v>
      </c>
    </row>
    <row r="18" spans="1:7" ht="16.2" thickBot="1" x14ac:dyDescent="0.35">
      <c r="A18" s="135"/>
      <c r="B18" s="84" t="s">
        <v>111</v>
      </c>
      <c r="C18" s="223"/>
      <c r="D18" s="7">
        <v>800</v>
      </c>
      <c r="E18" s="7">
        <v>800</v>
      </c>
      <c r="F18" s="60">
        <v>800</v>
      </c>
      <c r="G18" s="244">
        <f>SUM(D18:F18)</f>
        <v>2400</v>
      </c>
    </row>
    <row r="19" spans="1:7" ht="16.8" thickBot="1" x14ac:dyDescent="0.35">
      <c r="A19" s="139" t="s">
        <v>16</v>
      </c>
      <c r="B19" s="162" t="s">
        <v>17</v>
      </c>
      <c r="C19" s="224"/>
      <c r="D19" s="27">
        <f t="shared" ref="D19:F19" si="5">SUM(D20:D31)</f>
        <v>38473.865000000005</v>
      </c>
      <c r="E19" s="27">
        <f t="shared" si="5"/>
        <v>36078.435000000005</v>
      </c>
      <c r="F19" s="78">
        <f t="shared" si="5"/>
        <v>30191.615000000002</v>
      </c>
      <c r="G19" s="208">
        <f>SUM(D19:F19)</f>
        <v>104743.91500000002</v>
      </c>
    </row>
    <row r="20" spans="1:7" ht="16.2" x14ac:dyDescent="0.35">
      <c r="A20" s="137" t="s">
        <v>18</v>
      </c>
      <c r="B20" s="86" t="s">
        <v>12</v>
      </c>
      <c r="C20" s="305">
        <v>2.57</v>
      </c>
      <c r="D20" s="12">
        <f t="shared" ref="D20:D22" si="6">C20*$J$7</f>
        <v>8888.3449999999993</v>
      </c>
      <c r="E20" s="12">
        <f t="shared" ref="E20:E21" si="7">C20*$J$7</f>
        <v>8888.3449999999993</v>
      </c>
      <c r="F20" s="52">
        <v>4587</v>
      </c>
      <c r="G20" s="198">
        <f t="shared" ref="G20:G35" si="8">SUM(D20:F20)</f>
        <v>22363.69</v>
      </c>
    </row>
    <row r="21" spans="1:7" ht="16.2" x14ac:dyDescent="0.35">
      <c r="A21" s="132" t="s">
        <v>19</v>
      </c>
      <c r="B21" s="83" t="s">
        <v>44</v>
      </c>
      <c r="C21" s="303">
        <v>3.99</v>
      </c>
      <c r="D21" s="4">
        <f t="shared" si="6"/>
        <v>13799.415000000001</v>
      </c>
      <c r="E21" s="4">
        <f t="shared" si="7"/>
        <v>13799.415000000001</v>
      </c>
      <c r="F21" s="50">
        <f t="shared" ref="F21:F22" si="9">C21*$J$7</f>
        <v>13799.415000000001</v>
      </c>
      <c r="G21" s="199">
        <f t="shared" si="8"/>
        <v>41398.245000000003</v>
      </c>
    </row>
    <row r="22" spans="1:7" ht="16.8" thickBot="1" x14ac:dyDescent="0.4">
      <c r="A22" s="135" t="s">
        <v>20</v>
      </c>
      <c r="B22" s="84" t="s">
        <v>23</v>
      </c>
      <c r="C22" s="299">
        <v>2.2000000000000002</v>
      </c>
      <c r="D22" s="7">
        <f t="shared" si="6"/>
        <v>7608.7000000000007</v>
      </c>
      <c r="E22" s="7">
        <f>C22*J7</f>
        <v>7608.7000000000007</v>
      </c>
      <c r="F22" s="50">
        <f t="shared" si="9"/>
        <v>7608.7000000000007</v>
      </c>
      <c r="G22" s="200">
        <f t="shared" si="8"/>
        <v>22826.100000000002</v>
      </c>
    </row>
    <row r="23" spans="1:7" ht="19.5" customHeight="1" thickBot="1" x14ac:dyDescent="0.4">
      <c r="A23" s="139" t="s">
        <v>21</v>
      </c>
      <c r="B23" s="88" t="s">
        <v>45</v>
      </c>
      <c r="C23" s="318"/>
      <c r="D23" s="17">
        <v>2677</v>
      </c>
      <c r="E23" s="17">
        <v>1113</v>
      </c>
      <c r="F23" s="161">
        <v>738</v>
      </c>
      <c r="G23" s="197">
        <f t="shared" si="8"/>
        <v>4528</v>
      </c>
    </row>
    <row r="24" spans="1:7" ht="16.2" x14ac:dyDescent="0.35">
      <c r="A24" s="137" t="s">
        <v>31</v>
      </c>
      <c r="B24" s="86" t="s">
        <v>41</v>
      </c>
      <c r="C24" s="297">
        <v>1</v>
      </c>
      <c r="D24" s="12">
        <f t="shared" ref="D24:D29" si="10">C24*$J$7</f>
        <v>3458.5</v>
      </c>
      <c r="E24" s="12">
        <f t="shared" ref="E24:E29" si="11">C24*$J$7</f>
        <v>3458.5</v>
      </c>
      <c r="F24" s="52">
        <f t="shared" ref="F24:F29" si="12">C24*$J$7</f>
        <v>3458.5</v>
      </c>
      <c r="G24" s="198">
        <f t="shared" si="8"/>
        <v>10375.5</v>
      </c>
    </row>
    <row r="25" spans="1:7" ht="16.2" x14ac:dyDescent="0.35">
      <c r="A25" s="132" t="s">
        <v>32</v>
      </c>
      <c r="B25" s="83" t="s">
        <v>42</v>
      </c>
      <c r="C25" s="303">
        <v>0.35</v>
      </c>
      <c r="D25" s="4">
        <f t="shared" si="10"/>
        <v>1210.4749999999999</v>
      </c>
      <c r="E25" s="4">
        <f t="shared" si="11"/>
        <v>1210.4749999999999</v>
      </c>
      <c r="F25" s="50"/>
      <c r="G25" s="199">
        <f t="shared" si="8"/>
        <v>2420.9499999999998</v>
      </c>
    </row>
    <row r="26" spans="1:7" ht="16.2" x14ac:dyDescent="0.35">
      <c r="A26" s="132" t="s">
        <v>33</v>
      </c>
      <c r="B26" s="83" t="s">
        <v>14</v>
      </c>
      <c r="C26" s="303">
        <v>0.87</v>
      </c>
      <c r="D26" s="4">
        <v>0</v>
      </c>
      <c r="E26" s="4">
        <v>0</v>
      </c>
      <c r="F26" s="50">
        <v>0</v>
      </c>
      <c r="G26" s="199">
        <f t="shared" si="8"/>
        <v>0</v>
      </c>
    </row>
    <row r="27" spans="1:7" hidden="1" x14ac:dyDescent="0.3">
      <c r="A27" s="132" t="s">
        <v>34</v>
      </c>
      <c r="B27" s="83" t="s">
        <v>28</v>
      </c>
      <c r="C27" s="2">
        <v>0</v>
      </c>
      <c r="D27" s="4">
        <f t="shared" si="10"/>
        <v>0</v>
      </c>
      <c r="E27" s="4">
        <f t="shared" si="11"/>
        <v>0</v>
      </c>
      <c r="F27" s="50">
        <f t="shared" si="12"/>
        <v>0</v>
      </c>
      <c r="G27" s="199">
        <f t="shared" si="8"/>
        <v>0</v>
      </c>
    </row>
    <row r="28" spans="1:7" hidden="1" x14ac:dyDescent="0.3">
      <c r="A28" s="132" t="s">
        <v>35</v>
      </c>
      <c r="B28" s="83" t="s">
        <v>30</v>
      </c>
      <c r="C28" s="2">
        <v>0</v>
      </c>
      <c r="D28" s="4">
        <f t="shared" si="10"/>
        <v>0</v>
      </c>
      <c r="E28" s="4">
        <f t="shared" si="11"/>
        <v>0</v>
      </c>
      <c r="F28" s="50">
        <f t="shared" si="12"/>
        <v>0</v>
      </c>
      <c r="G28" s="199">
        <f t="shared" si="8"/>
        <v>0</v>
      </c>
    </row>
    <row r="29" spans="1:7" x14ac:dyDescent="0.3">
      <c r="A29" s="132" t="s">
        <v>36</v>
      </c>
      <c r="B29" s="83" t="s">
        <v>25</v>
      </c>
      <c r="C29" s="2"/>
      <c r="D29" s="4">
        <f t="shared" si="10"/>
        <v>0</v>
      </c>
      <c r="E29" s="4">
        <f t="shared" si="11"/>
        <v>0</v>
      </c>
      <c r="F29" s="50">
        <f t="shared" si="12"/>
        <v>0</v>
      </c>
      <c r="G29" s="199">
        <f t="shared" si="8"/>
        <v>0</v>
      </c>
    </row>
    <row r="30" spans="1:7" hidden="1" x14ac:dyDescent="0.3">
      <c r="A30" s="132" t="s">
        <v>38</v>
      </c>
      <c r="B30" s="83" t="s">
        <v>22</v>
      </c>
      <c r="C30" s="2"/>
      <c r="D30" s="4"/>
      <c r="E30" s="4"/>
      <c r="F30" s="50"/>
      <c r="G30" s="199">
        <f t="shared" si="8"/>
        <v>0</v>
      </c>
    </row>
    <row r="31" spans="1:7" x14ac:dyDescent="0.3">
      <c r="A31" s="132" t="s">
        <v>47</v>
      </c>
      <c r="B31" s="83" t="s">
        <v>101</v>
      </c>
      <c r="C31" s="2"/>
      <c r="D31" s="4">
        <f t="shared" ref="D31:E31" si="13">SUM(D33:D35)</f>
        <v>831.43</v>
      </c>
      <c r="E31" s="4">
        <f t="shared" si="13"/>
        <v>0</v>
      </c>
      <c r="F31" s="50"/>
      <c r="G31" s="199">
        <f t="shared" si="8"/>
        <v>831.43</v>
      </c>
    </row>
    <row r="32" spans="1:7" x14ac:dyDescent="0.3">
      <c r="A32" s="132"/>
      <c r="B32" s="83" t="s">
        <v>43</v>
      </c>
      <c r="C32" s="2"/>
      <c r="D32" s="4"/>
      <c r="E32" s="4"/>
      <c r="F32" s="50"/>
      <c r="G32" s="199">
        <f t="shared" si="8"/>
        <v>0</v>
      </c>
    </row>
    <row r="33" spans="1:7" x14ac:dyDescent="0.3">
      <c r="A33" s="132"/>
      <c r="B33" s="83" t="s">
        <v>70</v>
      </c>
      <c r="C33" s="2"/>
      <c r="D33" s="4"/>
      <c r="E33" s="4"/>
      <c r="F33" s="50"/>
      <c r="G33" s="199">
        <f t="shared" si="8"/>
        <v>0</v>
      </c>
    </row>
    <row r="34" spans="1:7" x14ac:dyDescent="0.3">
      <c r="A34" s="132"/>
      <c r="B34" s="83" t="s">
        <v>112</v>
      </c>
      <c r="C34" s="2"/>
      <c r="D34" s="4"/>
      <c r="E34" s="4"/>
      <c r="F34" s="50"/>
      <c r="G34" s="199">
        <f t="shared" si="8"/>
        <v>0</v>
      </c>
    </row>
    <row r="35" spans="1:7" x14ac:dyDescent="0.3">
      <c r="A35" s="132"/>
      <c r="B35" s="83" t="s">
        <v>85</v>
      </c>
      <c r="C35" s="2"/>
      <c r="D35" s="4">
        <v>831.43</v>
      </c>
      <c r="E35" s="4"/>
      <c r="F35" s="50"/>
      <c r="G35" s="199">
        <f t="shared" si="8"/>
        <v>831.43</v>
      </c>
    </row>
    <row r="36" spans="1:7" ht="16.2" thickBot="1" x14ac:dyDescent="0.35">
      <c r="A36" s="138"/>
      <c r="B36" s="84" t="s">
        <v>68</v>
      </c>
      <c r="C36" s="6"/>
      <c r="D36" s="7"/>
      <c r="E36" s="7"/>
      <c r="F36" s="60"/>
      <c r="G36" s="200"/>
    </row>
    <row r="37" spans="1:7" ht="16.2" thickBot="1" x14ac:dyDescent="0.35">
      <c r="A37" s="26"/>
      <c r="B37" s="31" t="s">
        <v>40</v>
      </c>
      <c r="C37" s="31"/>
      <c r="D37" s="27"/>
      <c r="E37" s="27"/>
      <c r="F37" s="78"/>
      <c r="G37" s="195">
        <f>G17-G19</f>
        <v>30957.77499999998</v>
      </c>
    </row>
    <row r="38" spans="1:7" s="29" customFormat="1" x14ac:dyDescent="0.3">
      <c r="D38" s="101"/>
      <c r="E38" s="101"/>
      <c r="F38" s="101"/>
      <c r="G38" s="102"/>
    </row>
    <row r="39" spans="1:7" x14ac:dyDescent="0.3">
      <c r="G39" s="14"/>
    </row>
  </sheetData>
  <mergeCells count="3">
    <mergeCell ref="A4:K4"/>
    <mergeCell ref="A5:K5"/>
    <mergeCell ref="A6:K6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K35" sqref="K35"/>
    </sheetView>
  </sheetViews>
  <sheetFormatPr defaultColWidth="9.109375" defaultRowHeight="15.6" x14ac:dyDescent="0.3"/>
  <cols>
    <col min="1" max="1" width="5.6640625" style="1" customWidth="1"/>
    <col min="2" max="2" width="40.5546875" style="1" customWidth="1"/>
    <col min="3" max="3" width="9.109375" style="1"/>
    <col min="4" max="4" width="10.109375" style="1" customWidth="1"/>
    <col min="5" max="5" width="10.6640625" style="1" customWidth="1"/>
    <col min="6" max="6" width="9.5546875" style="1" customWidth="1"/>
    <col min="7" max="7" width="12.6640625" style="1" customWidth="1"/>
    <col min="8" max="11" width="9.33203125" style="1" customWidth="1"/>
    <col min="12" max="12" width="12.5546875" style="1" customWidth="1"/>
    <col min="13" max="13" width="9.6640625" style="1" customWidth="1"/>
    <col min="14" max="14" width="9.109375" style="1" customWidth="1"/>
    <col min="15" max="15" width="11.33203125" style="1" customWidth="1"/>
    <col min="16" max="16" width="14.33203125" style="1" customWidth="1"/>
    <col min="17" max="17" width="12.6640625" style="1" customWidth="1"/>
    <col min="18" max="18" width="10.109375" style="1" customWidth="1"/>
    <col min="19" max="19" width="10.5546875" style="1" customWidth="1"/>
    <col min="20" max="21" width="11.88671875" style="1" customWidth="1"/>
    <col min="22" max="22" width="9.44140625" style="1" customWidth="1"/>
    <col min="23" max="23" width="9.109375" style="1" customWidth="1"/>
    <col min="24" max="16384" width="9.109375" style="1"/>
  </cols>
  <sheetData>
    <row r="1" spans="1:21" x14ac:dyDescent="0.3">
      <c r="B1" s="334" t="s">
        <v>113</v>
      </c>
    </row>
    <row r="2" spans="1:21" x14ac:dyDescent="0.3">
      <c r="B2" s="334" t="s">
        <v>62</v>
      </c>
      <c r="C2" s="334"/>
      <c r="D2" s="334"/>
      <c r="E2" s="326"/>
      <c r="F2" s="326"/>
      <c r="G2" s="326"/>
      <c r="H2" s="326"/>
      <c r="I2" s="326"/>
      <c r="J2" s="327"/>
      <c r="K2" s="327"/>
      <c r="L2" s="327"/>
      <c r="M2" s="326"/>
      <c r="N2" s="326"/>
      <c r="O2" s="326"/>
      <c r="P2" s="326"/>
      <c r="Q2" s="326"/>
      <c r="R2" s="326"/>
      <c r="S2" s="326"/>
      <c r="T2" s="326"/>
      <c r="U2" s="326"/>
    </row>
    <row r="3" spans="1:21" x14ac:dyDescent="0.3">
      <c r="B3" s="334" t="s">
        <v>115</v>
      </c>
      <c r="C3" s="334"/>
      <c r="D3" s="334"/>
      <c r="E3" s="326"/>
      <c r="F3" s="326"/>
      <c r="G3" s="326"/>
      <c r="H3" s="326"/>
      <c r="I3" s="326"/>
      <c r="J3" s="327"/>
      <c r="K3" s="327"/>
      <c r="L3" s="327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21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21" x14ac:dyDescent="0.3">
      <c r="A6" s="351" t="s">
        <v>137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21" ht="16.2" thickBot="1" x14ac:dyDescent="0.35">
      <c r="B7" s="1" t="s">
        <v>78</v>
      </c>
      <c r="K7" s="1">
        <v>2716.2</v>
      </c>
    </row>
    <row r="8" spans="1:21" ht="25.5" customHeight="1" thickBot="1" x14ac:dyDescent="0.35">
      <c r="A8" s="94"/>
      <c r="B8" s="34" t="s">
        <v>2</v>
      </c>
      <c r="C8" s="220" t="s">
        <v>3</v>
      </c>
      <c r="D8" s="20" t="s">
        <v>4</v>
      </c>
      <c r="E8" s="20" t="s">
        <v>5</v>
      </c>
      <c r="F8" s="171" t="s">
        <v>6</v>
      </c>
      <c r="G8" s="140" t="s">
        <v>104</v>
      </c>
    </row>
    <row r="9" spans="1:21" ht="16.8" thickBot="1" x14ac:dyDescent="0.4">
      <c r="A9" s="95" t="s">
        <v>7</v>
      </c>
      <c r="B9" s="128" t="s">
        <v>8</v>
      </c>
      <c r="C9" s="235"/>
      <c r="D9" s="41">
        <f t="shared" ref="D9:E9" si="0">SUM(D10:D16)</f>
        <v>41449.211999999992</v>
      </c>
      <c r="E9" s="41">
        <f t="shared" si="0"/>
        <v>41449.211999999992</v>
      </c>
      <c r="F9" s="58">
        <f>SUM(F10:F16)</f>
        <v>35473.571999999993</v>
      </c>
      <c r="G9" s="115">
        <f>SUM(D9:F9)</f>
        <v>118371.99599999998</v>
      </c>
    </row>
    <row r="10" spans="1:21" ht="16.2" x14ac:dyDescent="0.35">
      <c r="A10" s="95" t="s">
        <v>9</v>
      </c>
      <c r="B10" s="86" t="s">
        <v>10</v>
      </c>
      <c r="C10" s="297">
        <v>9.6199999999999992</v>
      </c>
      <c r="D10" s="12">
        <f>C10*$K$7</f>
        <v>26129.843999999997</v>
      </c>
      <c r="E10" s="12">
        <f>C10*$K$7</f>
        <v>26129.843999999997</v>
      </c>
      <c r="F10" s="52">
        <f>C10*$K$7</f>
        <v>26129.843999999997</v>
      </c>
      <c r="G10" s="69">
        <f t="shared" ref="G10:G16" si="1">SUM(D10:F10)</f>
        <v>78389.531999999992</v>
      </c>
    </row>
    <row r="11" spans="1:21" ht="16.2" x14ac:dyDescent="0.35">
      <c r="A11" s="95" t="s">
        <v>11</v>
      </c>
      <c r="B11" s="83" t="s">
        <v>12</v>
      </c>
      <c r="C11" s="298">
        <v>2.57</v>
      </c>
      <c r="D11" s="4">
        <f t="shared" ref="D11:D16" si="2">C11*$K$7</f>
        <v>6980.6339999999991</v>
      </c>
      <c r="E11" s="4">
        <f t="shared" ref="E11:E16" si="3">C11*$K$7</f>
        <v>6980.6339999999991</v>
      </c>
      <c r="F11" s="50">
        <f t="shared" ref="F11:F16" si="4">C11*$K$7</f>
        <v>6980.6339999999991</v>
      </c>
      <c r="G11" s="65">
        <f t="shared" si="1"/>
        <v>20941.901999999998</v>
      </c>
    </row>
    <row r="12" spans="1:21" ht="16.2" x14ac:dyDescent="0.35">
      <c r="A12" s="95" t="s">
        <v>13</v>
      </c>
      <c r="B12" s="83" t="s">
        <v>23</v>
      </c>
      <c r="C12" s="298">
        <v>2.2000000000000002</v>
      </c>
      <c r="D12" s="4">
        <f t="shared" si="2"/>
        <v>5975.64</v>
      </c>
      <c r="E12" s="4">
        <f t="shared" si="3"/>
        <v>5975.64</v>
      </c>
      <c r="F12" s="50">
        <v>0</v>
      </c>
      <c r="G12" s="65">
        <f t="shared" si="1"/>
        <v>11951.28</v>
      </c>
    </row>
    <row r="13" spans="1:21" ht="16.2" x14ac:dyDescent="0.35">
      <c r="A13" s="95" t="s">
        <v>24</v>
      </c>
      <c r="B13" s="83" t="s">
        <v>25</v>
      </c>
      <c r="C13" s="298"/>
      <c r="D13" s="4">
        <f t="shared" si="2"/>
        <v>0</v>
      </c>
      <c r="E13" s="4">
        <f t="shared" si="3"/>
        <v>0</v>
      </c>
      <c r="F13" s="50">
        <f t="shared" si="4"/>
        <v>0</v>
      </c>
      <c r="G13" s="65">
        <f t="shared" si="1"/>
        <v>0</v>
      </c>
    </row>
    <row r="14" spans="1:21" ht="16.2" x14ac:dyDescent="0.35">
      <c r="A14" s="95" t="s">
        <v>26</v>
      </c>
      <c r="B14" s="83" t="s">
        <v>14</v>
      </c>
      <c r="C14" s="298">
        <v>0.87</v>
      </c>
      <c r="D14" s="4">
        <f t="shared" si="2"/>
        <v>2363.0940000000001</v>
      </c>
      <c r="E14" s="4">
        <f t="shared" si="3"/>
        <v>2363.0940000000001</v>
      </c>
      <c r="F14" s="50">
        <f t="shared" si="4"/>
        <v>2363.0940000000001</v>
      </c>
      <c r="G14" s="65">
        <f t="shared" si="1"/>
        <v>7089.2820000000002</v>
      </c>
    </row>
    <row r="15" spans="1:21" ht="16.2" x14ac:dyDescent="0.35">
      <c r="A15" s="95" t="s">
        <v>27</v>
      </c>
      <c r="B15" s="83" t="s">
        <v>28</v>
      </c>
      <c r="C15" s="306">
        <v>0</v>
      </c>
      <c r="D15" s="4">
        <f t="shared" si="2"/>
        <v>0</v>
      </c>
      <c r="E15" s="4">
        <f t="shared" si="3"/>
        <v>0</v>
      </c>
      <c r="F15" s="50">
        <f t="shared" si="4"/>
        <v>0</v>
      </c>
      <c r="G15" s="65">
        <f t="shared" si="1"/>
        <v>0</v>
      </c>
    </row>
    <row r="16" spans="1:21" ht="16.8" thickBot="1" x14ac:dyDescent="0.4">
      <c r="A16" s="95" t="s">
        <v>29</v>
      </c>
      <c r="B16" s="84" t="s">
        <v>30</v>
      </c>
      <c r="C16" s="307">
        <v>0</v>
      </c>
      <c r="D16" s="7">
        <f t="shared" si="2"/>
        <v>0</v>
      </c>
      <c r="E16" s="7">
        <f t="shared" si="3"/>
        <v>0</v>
      </c>
      <c r="F16" s="60">
        <f t="shared" si="4"/>
        <v>0</v>
      </c>
      <c r="G16" s="66">
        <f t="shared" si="1"/>
        <v>0</v>
      </c>
    </row>
    <row r="17" spans="1:7" ht="16.8" thickBot="1" x14ac:dyDescent="0.4">
      <c r="A17" s="148" t="s">
        <v>37</v>
      </c>
      <c r="B17" s="117" t="s">
        <v>15</v>
      </c>
      <c r="C17" s="295">
        <f>SUM(C10:C16)</f>
        <v>15.26</v>
      </c>
      <c r="D17" s="25">
        <v>43431.38</v>
      </c>
      <c r="E17" s="25">
        <v>36370.75</v>
      </c>
      <c r="F17" s="61">
        <v>37446.44</v>
      </c>
      <c r="G17" s="197">
        <f>SUM(D17:F17)+G19</f>
        <v>119648.57</v>
      </c>
    </row>
    <row r="18" spans="1:7" ht="16.2" x14ac:dyDescent="0.35">
      <c r="A18" s="95"/>
      <c r="B18" s="86"/>
      <c r="C18" s="297"/>
      <c r="D18" s="12"/>
      <c r="E18" s="12"/>
      <c r="F18" s="52"/>
      <c r="G18" s="207"/>
    </row>
    <row r="19" spans="1:7" ht="16.8" thickBot="1" x14ac:dyDescent="0.4">
      <c r="A19" s="95"/>
      <c r="B19" s="84" t="s">
        <v>111</v>
      </c>
      <c r="C19" s="299"/>
      <c r="D19" s="7">
        <v>800</v>
      </c>
      <c r="E19" s="7">
        <v>800</v>
      </c>
      <c r="F19" s="60">
        <v>800</v>
      </c>
      <c r="G19" s="251">
        <f>SUM(D19:F19)</f>
        <v>2400</v>
      </c>
    </row>
    <row r="20" spans="1:7" ht="16.8" thickBot="1" x14ac:dyDescent="0.4">
      <c r="A20" s="95" t="s">
        <v>16</v>
      </c>
      <c r="B20" s="35" t="s">
        <v>17</v>
      </c>
      <c r="C20" s="311"/>
      <c r="D20" s="36">
        <f>SUM(D21:D32)</f>
        <v>34479.875999999997</v>
      </c>
      <c r="E20" s="36">
        <f t="shared" ref="E20:F20" si="5">SUM(E21:E32)</f>
        <v>35284.875999999997</v>
      </c>
      <c r="F20" s="61">
        <f t="shared" si="5"/>
        <v>24043.565999999999</v>
      </c>
      <c r="G20" s="197">
        <f>SUM(D20:F20)</f>
        <v>93808.317999999999</v>
      </c>
    </row>
    <row r="21" spans="1:7" ht="16.2" x14ac:dyDescent="0.35">
      <c r="A21" s="95" t="s">
        <v>18</v>
      </c>
      <c r="B21" s="86" t="s">
        <v>12</v>
      </c>
      <c r="C21" s="297">
        <v>2.57</v>
      </c>
      <c r="D21" s="12">
        <f t="shared" ref="D21:D30" si="6">C21*$K$7</f>
        <v>6980.6339999999991</v>
      </c>
      <c r="E21" s="12">
        <f t="shared" ref="E21:E30" si="7">C21*$K$7</f>
        <v>6980.6339999999991</v>
      </c>
      <c r="F21" s="52">
        <f t="shared" ref="F21:F30" si="8">C21*$K$7</f>
        <v>6980.6339999999991</v>
      </c>
      <c r="G21" s="209">
        <f>SUM(D21:F21)</f>
        <v>20941.901999999998</v>
      </c>
    </row>
    <row r="22" spans="1:7" ht="16.2" x14ac:dyDescent="0.35">
      <c r="A22" s="95" t="s">
        <v>19</v>
      </c>
      <c r="B22" s="83" t="s">
        <v>44</v>
      </c>
      <c r="C22" s="298">
        <v>3.99</v>
      </c>
      <c r="D22" s="4">
        <f t="shared" si="6"/>
        <v>10837.637999999999</v>
      </c>
      <c r="E22" s="4">
        <f t="shared" si="7"/>
        <v>10837.637999999999</v>
      </c>
      <c r="F22" s="50">
        <f t="shared" si="8"/>
        <v>10837.637999999999</v>
      </c>
      <c r="G22" s="210">
        <f t="shared" ref="G22:G40" si="9">SUM(D22:F22)</f>
        <v>32512.913999999997</v>
      </c>
    </row>
    <row r="23" spans="1:7" ht="16.8" thickBot="1" x14ac:dyDescent="0.4">
      <c r="A23" s="97" t="s">
        <v>20</v>
      </c>
      <c r="B23" s="84" t="s">
        <v>23</v>
      </c>
      <c r="C23" s="299">
        <v>2.2000000000000002</v>
      </c>
      <c r="D23" s="4">
        <f t="shared" si="6"/>
        <v>5975.64</v>
      </c>
      <c r="E23" s="7">
        <f t="shared" ref="E23" si="10">C23*$K$7</f>
        <v>5975.64</v>
      </c>
      <c r="F23" s="60">
        <v>0</v>
      </c>
      <c r="G23" s="211">
        <f t="shared" si="9"/>
        <v>11951.28</v>
      </c>
    </row>
    <row r="24" spans="1:7" s="47" customFormat="1" ht="16.8" thickBot="1" x14ac:dyDescent="0.35">
      <c r="A24" s="136" t="s">
        <v>21</v>
      </c>
      <c r="B24" s="45" t="s">
        <v>45</v>
      </c>
      <c r="C24" s="309"/>
      <c r="D24" s="46">
        <v>4656</v>
      </c>
      <c r="E24" s="46">
        <v>5461</v>
      </c>
      <c r="F24" s="78">
        <v>1146</v>
      </c>
      <c r="G24" s="208">
        <f t="shared" si="9"/>
        <v>11263</v>
      </c>
    </row>
    <row r="25" spans="1:7" ht="16.2" x14ac:dyDescent="0.35">
      <c r="A25" s="99" t="s">
        <v>31</v>
      </c>
      <c r="B25" s="86" t="s">
        <v>41</v>
      </c>
      <c r="C25" s="308">
        <v>1</v>
      </c>
      <c r="D25" s="12">
        <f t="shared" si="6"/>
        <v>2716.2</v>
      </c>
      <c r="E25" s="12">
        <f t="shared" si="7"/>
        <v>2716.2</v>
      </c>
      <c r="F25" s="52">
        <f t="shared" si="8"/>
        <v>2716.2</v>
      </c>
      <c r="G25" s="69">
        <f t="shared" si="9"/>
        <v>8148.5999999999995</v>
      </c>
    </row>
    <row r="26" spans="1:7" ht="16.2" x14ac:dyDescent="0.35">
      <c r="A26" s="95" t="s">
        <v>32</v>
      </c>
      <c r="B26" s="83" t="s">
        <v>42</v>
      </c>
      <c r="C26" s="299">
        <v>0.35</v>
      </c>
      <c r="D26" s="4">
        <f t="shared" si="6"/>
        <v>950.66999999999985</v>
      </c>
      <c r="E26" s="4">
        <f t="shared" si="7"/>
        <v>950.66999999999985</v>
      </c>
      <c r="F26" s="50"/>
      <c r="G26" s="65">
        <f t="shared" si="9"/>
        <v>1901.3399999999997</v>
      </c>
    </row>
    <row r="27" spans="1:7" ht="16.2" x14ac:dyDescent="0.35">
      <c r="A27" s="95" t="s">
        <v>33</v>
      </c>
      <c r="B27" s="83" t="s">
        <v>14</v>
      </c>
      <c r="C27" s="298">
        <v>0.87</v>
      </c>
      <c r="D27" s="4">
        <f t="shared" si="6"/>
        <v>2363.0940000000001</v>
      </c>
      <c r="E27" s="4">
        <f t="shared" si="7"/>
        <v>2363.0940000000001</v>
      </c>
      <c r="F27" s="50">
        <f t="shared" si="8"/>
        <v>2363.0940000000001</v>
      </c>
      <c r="G27" s="65">
        <f t="shared" si="9"/>
        <v>7089.2820000000002</v>
      </c>
    </row>
    <row r="28" spans="1:7" hidden="1" x14ac:dyDescent="0.3">
      <c r="A28" s="95" t="s">
        <v>34</v>
      </c>
      <c r="B28" s="83" t="s">
        <v>28</v>
      </c>
      <c r="C28" s="5"/>
      <c r="D28" s="4">
        <f t="shared" si="6"/>
        <v>0</v>
      </c>
      <c r="E28" s="4">
        <f t="shared" si="7"/>
        <v>0</v>
      </c>
      <c r="F28" s="50">
        <f t="shared" si="8"/>
        <v>0</v>
      </c>
      <c r="G28" s="65">
        <f t="shared" si="9"/>
        <v>0</v>
      </c>
    </row>
    <row r="29" spans="1:7" hidden="1" x14ac:dyDescent="0.3">
      <c r="A29" s="95" t="s">
        <v>35</v>
      </c>
      <c r="B29" s="83" t="s">
        <v>30</v>
      </c>
      <c r="C29" s="5"/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</row>
    <row r="30" spans="1:7" x14ac:dyDescent="0.3">
      <c r="A30" s="95" t="s">
        <v>36</v>
      </c>
      <c r="B30" s="83" t="s">
        <v>25</v>
      </c>
      <c r="C30" s="5"/>
      <c r="D30" s="4">
        <f t="shared" si="6"/>
        <v>0</v>
      </c>
      <c r="E30" s="4">
        <f t="shared" si="7"/>
        <v>0</v>
      </c>
      <c r="F30" s="50">
        <f t="shared" si="8"/>
        <v>0</v>
      </c>
      <c r="G30" s="65">
        <f t="shared" si="9"/>
        <v>0</v>
      </c>
    </row>
    <row r="31" spans="1:7" hidden="1" x14ac:dyDescent="0.3">
      <c r="A31" s="95" t="s">
        <v>38</v>
      </c>
      <c r="B31" s="83" t="s">
        <v>22</v>
      </c>
      <c r="C31" s="5"/>
      <c r="D31" s="4"/>
      <c r="E31" s="4"/>
      <c r="F31" s="50"/>
      <c r="G31" s="65">
        <f t="shared" si="9"/>
        <v>0</v>
      </c>
    </row>
    <row r="32" spans="1:7" x14ac:dyDescent="0.3">
      <c r="A32" s="95" t="s">
        <v>47</v>
      </c>
      <c r="B32" s="83" t="s">
        <v>101</v>
      </c>
      <c r="C32" s="5"/>
      <c r="D32" s="4">
        <f>SUM(D34:D40)</f>
        <v>0</v>
      </c>
      <c r="E32" s="4">
        <f t="shared" ref="E32:F32" si="11">SUM(E34:E40)</f>
        <v>0</v>
      </c>
      <c r="F32" s="50">
        <f t="shared" si="11"/>
        <v>0</v>
      </c>
      <c r="G32" s="65">
        <f t="shared" si="9"/>
        <v>0</v>
      </c>
    </row>
    <row r="33" spans="1:7" x14ac:dyDescent="0.3">
      <c r="A33" s="95"/>
      <c r="B33" s="83" t="s">
        <v>43</v>
      </c>
      <c r="C33" s="2"/>
      <c r="D33" s="4"/>
      <c r="E33" s="4"/>
      <c r="F33" s="50"/>
      <c r="G33" s="65">
        <f t="shared" si="9"/>
        <v>0</v>
      </c>
    </row>
    <row r="34" spans="1:7" x14ac:dyDescent="0.3">
      <c r="A34" s="95"/>
      <c r="B34" s="83" t="s">
        <v>49</v>
      </c>
      <c r="C34" s="2"/>
      <c r="D34" s="4"/>
      <c r="E34" s="4"/>
      <c r="F34" s="50"/>
      <c r="G34" s="65">
        <f t="shared" si="9"/>
        <v>0</v>
      </c>
    </row>
    <row r="35" spans="1:7" x14ac:dyDescent="0.3">
      <c r="A35" s="95"/>
      <c r="B35" s="83" t="s">
        <v>63</v>
      </c>
      <c r="C35" s="2"/>
      <c r="D35" s="4"/>
      <c r="E35" s="4"/>
      <c r="F35" s="50"/>
      <c r="G35" s="65">
        <f t="shared" si="9"/>
        <v>0</v>
      </c>
    </row>
    <row r="36" spans="1:7" x14ac:dyDescent="0.3">
      <c r="A36" s="95"/>
      <c r="B36" s="83" t="s">
        <v>73</v>
      </c>
      <c r="C36" s="2"/>
      <c r="D36" s="4"/>
      <c r="E36" s="4"/>
      <c r="F36" s="50"/>
      <c r="G36" s="65">
        <f t="shared" si="9"/>
        <v>0</v>
      </c>
    </row>
    <row r="37" spans="1:7" x14ac:dyDescent="0.3">
      <c r="A37" s="95"/>
      <c r="B37" s="83" t="s">
        <v>85</v>
      </c>
      <c r="C37" s="2"/>
      <c r="D37" s="4"/>
      <c r="E37" s="4"/>
      <c r="F37" s="50"/>
      <c r="G37" s="65">
        <f t="shared" si="9"/>
        <v>0</v>
      </c>
    </row>
    <row r="38" spans="1:7" x14ac:dyDescent="0.3">
      <c r="A38" s="95"/>
      <c r="B38" s="83"/>
      <c r="C38" s="2"/>
      <c r="D38" s="4"/>
      <c r="E38" s="4"/>
      <c r="F38" s="50"/>
      <c r="G38" s="65">
        <f t="shared" si="9"/>
        <v>0</v>
      </c>
    </row>
    <row r="39" spans="1:7" x14ac:dyDescent="0.3">
      <c r="A39" s="95"/>
      <c r="B39" s="83"/>
      <c r="C39" s="2"/>
      <c r="D39" s="4"/>
      <c r="E39" s="4"/>
      <c r="F39" s="50"/>
      <c r="G39" s="65">
        <f t="shared" si="9"/>
        <v>0</v>
      </c>
    </row>
    <row r="40" spans="1:7" ht="16.2" thickBot="1" x14ac:dyDescent="0.35">
      <c r="A40" s="95"/>
      <c r="B40" s="84"/>
      <c r="C40" s="6"/>
      <c r="D40" s="7"/>
      <c r="E40" s="7"/>
      <c r="F40" s="60"/>
      <c r="G40" s="66">
        <f t="shared" si="9"/>
        <v>0</v>
      </c>
    </row>
    <row r="41" spans="1:7" ht="21" customHeight="1" thickBot="1" x14ac:dyDescent="0.35">
      <c r="A41" s="100"/>
      <c r="B41" s="48" t="s">
        <v>40</v>
      </c>
      <c r="C41" s="49"/>
      <c r="D41" s="40"/>
      <c r="E41" s="40"/>
      <c r="F41" s="114"/>
      <c r="G41" s="115">
        <f>G17-G20</f>
        <v>25840.252000000008</v>
      </c>
    </row>
    <row r="43" spans="1:7" x14ac:dyDescent="0.3">
      <c r="D43" s="14"/>
      <c r="G43" s="14"/>
    </row>
    <row r="44" spans="1:7" x14ac:dyDescent="0.3">
      <c r="D44" s="14"/>
    </row>
  </sheetData>
  <mergeCells count="3">
    <mergeCell ref="A4:L4"/>
    <mergeCell ref="A5:L5"/>
    <mergeCell ref="A6:L6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5"/>
  <sheetViews>
    <sheetView workbookViewId="0">
      <selection activeCell="P4" sqref="P4"/>
    </sheetView>
  </sheetViews>
  <sheetFormatPr defaultColWidth="9.109375" defaultRowHeight="15.6" x14ac:dyDescent="0.3"/>
  <cols>
    <col min="1" max="1" width="6" style="1" customWidth="1"/>
    <col min="2" max="2" width="34.109375" style="1" customWidth="1"/>
    <col min="3" max="3" width="8.44140625" style="1" customWidth="1"/>
    <col min="4" max="4" width="9.6640625" style="1" customWidth="1"/>
    <col min="5" max="5" width="9.5546875" style="1" customWidth="1"/>
    <col min="6" max="6" width="9.109375" style="1" customWidth="1"/>
    <col min="7" max="7" width="10.33203125" style="1" customWidth="1"/>
    <col min="8" max="8" width="9.33203125" style="1" customWidth="1"/>
    <col min="9" max="9" width="9.109375" style="1" customWidth="1"/>
    <col min="10" max="10" width="9" style="1" customWidth="1"/>
    <col min="11" max="11" width="10.5546875" style="1" customWidth="1"/>
    <col min="12" max="12" width="10.109375" style="1" customWidth="1"/>
    <col min="13" max="13" width="10.33203125" style="1" customWidth="1"/>
    <col min="14" max="14" width="10.109375" style="1" customWidth="1"/>
    <col min="15" max="15" width="13.5546875" style="1" customWidth="1"/>
    <col min="16" max="16" width="12" style="1" customWidth="1"/>
    <col min="17" max="17" width="10.5546875" style="1" customWidth="1"/>
    <col min="18" max="18" width="11.88671875" style="1" customWidth="1"/>
    <col min="19" max="19" width="11.6640625" style="1" customWidth="1"/>
    <col min="20" max="20" width="12.6640625" style="1" customWidth="1"/>
    <col min="21" max="22" width="9.109375" style="1" customWidth="1"/>
    <col min="23" max="16384" width="9.109375" style="1"/>
  </cols>
  <sheetData>
    <row r="1" spans="1:22" x14ac:dyDescent="0.3">
      <c r="B1" s="334" t="s">
        <v>113</v>
      </c>
    </row>
    <row r="2" spans="1:22" x14ac:dyDescent="0.3">
      <c r="B2" s="334" t="s">
        <v>105</v>
      </c>
      <c r="C2" s="334"/>
      <c r="D2" s="334"/>
    </row>
    <row r="3" spans="1:22" x14ac:dyDescent="0.3">
      <c r="B3" s="334" t="s">
        <v>106</v>
      </c>
      <c r="C3" s="334"/>
      <c r="D3" s="334"/>
      <c r="E3" s="326"/>
      <c r="F3" s="326"/>
      <c r="G3" s="326"/>
      <c r="H3" s="326"/>
      <c r="I3" s="326"/>
      <c r="J3" s="327"/>
      <c r="K3" s="327"/>
      <c r="L3" s="327"/>
      <c r="M3" s="327"/>
      <c r="N3" s="326"/>
      <c r="O3" s="326"/>
      <c r="P3" s="326"/>
      <c r="Q3" s="326"/>
      <c r="R3" s="326"/>
      <c r="S3" s="326"/>
      <c r="T3" s="326"/>
      <c r="U3" s="326"/>
      <c r="V3" s="326"/>
    </row>
    <row r="4" spans="1:22" x14ac:dyDescent="0.3">
      <c r="E4" s="326"/>
      <c r="F4" s="326"/>
      <c r="G4" s="326"/>
      <c r="H4" s="326"/>
      <c r="I4" s="326"/>
      <c r="J4" s="327"/>
      <c r="K4" s="327"/>
      <c r="L4" s="327"/>
      <c r="M4" s="327"/>
      <c r="N4" s="326"/>
      <c r="O4" s="326"/>
      <c r="P4" s="326"/>
      <c r="Q4" s="326"/>
      <c r="R4" s="326"/>
      <c r="S4" s="326"/>
      <c r="T4" s="326"/>
      <c r="U4" s="326"/>
      <c r="V4" s="326"/>
    </row>
    <row r="5" spans="1:22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O5" s="263"/>
      <c r="P5" s="354"/>
      <c r="Q5" s="354"/>
    </row>
    <row r="6" spans="1:22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O6" s="263"/>
      <c r="P6" s="263"/>
      <c r="Q6" s="263"/>
    </row>
    <row r="7" spans="1:22" x14ac:dyDescent="0.3">
      <c r="A7" s="351" t="s">
        <v>135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22" ht="16.2" thickBot="1" x14ac:dyDescent="0.35">
      <c r="B8" s="1" t="s">
        <v>86</v>
      </c>
      <c r="J8" s="1">
        <v>2694.3</v>
      </c>
    </row>
    <row r="9" spans="1:22" s="121" customFormat="1" ht="21" customHeight="1" thickBot="1" x14ac:dyDescent="0.35">
      <c r="A9" s="136"/>
      <c r="B9" s="19" t="s">
        <v>2</v>
      </c>
      <c r="C9" s="220" t="s">
        <v>3</v>
      </c>
      <c r="D9" s="20" t="s">
        <v>4</v>
      </c>
      <c r="E9" s="20" t="s">
        <v>5</v>
      </c>
      <c r="F9" s="171" t="s">
        <v>6</v>
      </c>
      <c r="G9" s="172" t="s">
        <v>104</v>
      </c>
    </row>
    <row r="10" spans="1:22" ht="16.2" x14ac:dyDescent="0.35">
      <c r="A10" s="137" t="s">
        <v>7</v>
      </c>
      <c r="B10" s="126" t="s">
        <v>8</v>
      </c>
      <c r="C10" s="302"/>
      <c r="D10" s="44">
        <f t="shared" ref="D10:E10" si="0">SUM(D11:D17)</f>
        <v>40872.530999999995</v>
      </c>
      <c r="E10" s="44">
        <f t="shared" si="0"/>
        <v>40872.530999999995</v>
      </c>
      <c r="F10" s="125">
        <f>SUM(F11:F17)</f>
        <v>34945.070999999996</v>
      </c>
      <c r="G10" s="69">
        <f t="shared" ref="G10" si="1">SUM(G11:G17)</f>
        <v>116690.133</v>
      </c>
    </row>
    <row r="11" spans="1:22" ht="16.2" x14ac:dyDescent="0.35">
      <c r="A11" s="132" t="s">
        <v>9</v>
      </c>
      <c r="B11" s="83" t="s">
        <v>10</v>
      </c>
      <c r="C11" s="303">
        <v>9.5299999999999994</v>
      </c>
      <c r="D11" s="4">
        <f>C11*$J$8</f>
        <v>25676.679</v>
      </c>
      <c r="E11" s="4">
        <f>C11*$J$8</f>
        <v>25676.679</v>
      </c>
      <c r="F11" s="50">
        <f>C11*$J$8</f>
        <v>25676.679</v>
      </c>
      <c r="G11" s="65">
        <f>SUM(D11:F11)</f>
        <v>77030.036999999997</v>
      </c>
    </row>
    <row r="12" spans="1:22" ht="16.2" x14ac:dyDescent="0.35">
      <c r="A12" s="132" t="s">
        <v>11</v>
      </c>
      <c r="B12" s="83" t="s">
        <v>12</v>
      </c>
      <c r="C12" s="303">
        <v>2.57</v>
      </c>
      <c r="D12" s="4">
        <f t="shared" ref="D12:D17" si="2">C12*$J$8</f>
        <v>6924.3509999999997</v>
      </c>
      <c r="E12" s="4">
        <f t="shared" ref="E12:E17" si="3">C12*$J$8</f>
        <v>6924.3509999999997</v>
      </c>
      <c r="F12" s="50">
        <f t="shared" ref="F12:F17" si="4">C12*$J$8</f>
        <v>6924.3509999999997</v>
      </c>
      <c r="G12" s="65">
        <f>SUM(D12:F12)</f>
        <v>20773.053</v>
      </c>
    </row>
    <row r="13" spans="1:22" ht="16.2" x14ac:dyDescent="0.35">
      <c r="A13" s="132" t="s">
        <v>13</v>
      </c>
      <c r="B13" s="83" t="s">
        <v>23</v>
      </c>
      <c r="C13" s="298">
        <v>2.2000000000000002</v>
      </c>
      <c r="D13" s="4">
        <f t="shared" si="2"/>
        <v>5927.4600000000009</v>
      </c>
      <c r="E13" s="4">
        <f t="shared" si="3"/>
        <v>5927.4600000000009</v>
      </c>
      <c r="F13" s="50">
        <v>0</v>
      </c>
      <c r="G13" s="65">
        <f t="shared" ref="G13:G17" si="5">SUM(D13:F13)</f>
        <v>11854.920000000002</v>
      </c>
    </row>
    <row r="14" spans="1:22" ht="16.2" x14ac:dyDescent="0.35">
      <c r="A14" s="132" t="s">
        <v>24</v>
      </c>
      <c r="B14" s="83" t="s">
        <v>25</v>
      </c>
      <c r="C14" s="303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5"/>
        <v>0</v>
      </c>
    </row>
    <row r="15" spans="1:22" ht="16.2" x14ac:dyDescent="0.35">
      <c r="A15" s="132" t="s">
        <v>26</v>
      </c>
      <c r="B15" s="83" t="s">
        <v>14</v>
      </c>
      <c r="C15" s="303">
        <v>0.87</v>
      </c>
      <c r="D15" s="4">
        <f t="shared" si="2"/>
        <v>2344.0410000000002</v>
      </c>
      <c r="E15" s="4">
        <f t="shared" si="3"/>
        <v>2344.0410000000002</v>
      </c>
      <c r="F15" s="50">
        <f t="shared" si="4"/>
        <v>2344.0410000000002</v>
      </c>
      <c r="G15" s="65">
        <f t="shared" si="5"/>
        <v>7032.1230000000005</v>
      </c>
    </row>
    <row r="16" spans="1:22" ht="16.2" x14ac:dyDescent="0.35">
      <c r="A16" s="132" t="s">
        <v>27</v>
      </c>
      <c r="B16" s="83" t="s">
        <v>28</v>
      </c>
      <c r="C16" s="303">
        <v>0</v>
      </c>
      <c r="D16" s="4">
        <f t="shared" si="2"/>
        <v>0</v>
      </c>
      <c r="E16" s="4">
        <f t="shared" si="3"/>
        <v>0</v>
      </c>
      <c r="F16" s="50">
        <f t="shared" si="4"/>
        <v>0</v>
      </c>
      <c r="G16" s="65">
        <f t="shared" si="5"/>
        <v>0</v>
      </c>
    </row>
    <row r="17" spans="1:7" ht="16.8" thickBot="1" x14ac:dyDescent="0.4">
      <c r="A17" s="132" t="s">
        <v>29</v>
      </c>
      <c r="B17" s="84" t="s">
        <v>30</v>
      </c>
      <c r="C17" s="304">
        <v>0</v>
      </c>
      <c r="D17" s="7">
        <f t="shared" si="2"/>
        <v>0</v>
      </c>
      <c r="E17" s="7">
        <f t="shared" si="3"/>
        <v>0</v>
      </c>
      <c r="F17" s="60">
        <f t="shared" si="4"/>
        <v>0</v>
      </c>
      <c r="G17" s="66">
        <f t="shared" si="5"/>
        <v>0</v>
      </c>
    </row>
    <row r="18" spans="1:7" s="22" customFormat="1" ht="16.8" thickBot="1" x14ac:dyDescent="0.4">
      <c r="A18" s="133" t="s">
        <v>37</v>
      </c>
      <c r="B18" s="117" t="s">
        <v>15</v>
      </c>
      <c r="C18" s="295">
        <f>C11+C12+C13+C15</f>
        <v>15.17</v>
      </c>
      <c r="D18" s="25">
        <v>29263.8</v>
      </c>
      <c r="E18" s="25">
        <v>32601.48</v>
      </c>
      <c r="F18" s="61">
        <v>36758.9</v>
      </c>
      <c r="G18" s="190">
        <f>SUM(D18:F18)+G19</f>
        <v>101024.18</v>
      </c>
    </row>
    <row r="19" spans="1:7" ht="16.2" x14ac:dyDescent="0.35">
      <c r="A19" s="132"/>
      <c r="B19" s="83" t="s">
        <v>111</v>
      </c>
      <c r="C19" s="303"/>
      <c r="D19" s="4">
        <v>800</v>
      </c>
      <c r="E19" s="4">
        <v>800</v>
      </c>
      <c r="F19" s="50">
        <v>800</v>
      </c>
      <c r="G19" s="243">
        <f>SUM(D19:F19)</f>
        <v>2400</v>
      </c>
    </row>
    <row r="20" spans="1:7" ht="16.8" thickBot="1" x14ac:dyDescent="0.4">
      <c r="A20" s="132"/>
      <c r="B20" s="84"/>
      <c r="C20" s="304"/>
      <c r="D20" s="7"/>
      <c r="E20" s="7"/>
      <c r="F20" s="60"/>
      <c r="G20" s="66"/>
    </row>
    <row r="21" spans="1:7" ht="16.8" thickBot="1" x14ac:dyDescent="0.4">
      <c r="A21" s="132" t="s">
        <v>16</v>
      </c>
      <c r="B21" s="35" t="s">
        <v>17</v>
      </c>
      <c r="C21" s="234"/>
      <c r="D21" s="36">
        <f>SUM(D22:D33)</f>
        <v>36073.413999999997</v>
      </c>
      <c r="E21" s="36">
        <f t="shared" ref="E21:F21" si="6">SUM(E22:E33)</f>
        <v>31394.954000000002</v>
      </c>
      <c r="F21" s="51">
        <f t="shared" si="6"/>
        <v>24428.949000000001</v>
      </c>
      <c r="G21" s="67">
        <f>SUM(D21:F21)</f>
        <v>91897.31700000001</v>
      </c>
    </row>
    <row r="22" spans="1:7" ht="16.2" x14ac:dyDescent="0.35">
      <c r="A22" s="132" t="s">
        <v>18</v>
      </c>
      <c r="B22" s="86" t="s">
        <v>12</v>
      </c>
      <c r="C22" s="305">
        <v>2.57</v>
      </c>
      <c r="D22" s="12">
        <f>C22*$J$8</f>
        <v>6924.3509999999997</v>
      </c>
      <c r="E22" s="12">
        <f>C22*$J$8</f>
        <v>6924.3509999999997</v>
      </c>
      <c r="F22" s="52">
        <f>C22*$J$8</f>
        <v>6924.3509999999997</v>
      </c>
      <c r="G22" s="69">
        <f t="shared" ref="G22:G41" si="7">SUM(D22:F22)</f>
        <v>20773.053</v>
      </c>
    </row>
    <row r="23" spans="1:7" ht="16.2" x14ac:dyDescent="0.35">
      <c r="A23" s="132" t="s">
        <v>19</v>
      </c>
      <c r="B23" s="83" t="s">
        <v>44</v>
      </c>
      <c r="C23" s="303">
        <v>3.99</v>
      </c>
      <c r="D23" s="4">
        <f t="shared" ref="D23:D31" si="8">C23*$J$8</f>
        <v>10750.257000000001</v>
      </c>
      <c r="E23" s="4">
        <f t="shared" ref="E23:E31" si="9">C23*$J$8</f>
        <v>10750.257000000001</v>
      </c>
      <c r="F23" s="50">
        <f t="shared" ref="F23:F31" si="10">C23*$J$8</f>
        <v>10750.257000000001</v>
      </c>
      <c r="G23" s="65">
        <f t="shared" si="7"/>
        <v>32250.771000000004</v>
      </c>
    </row>
    <row r="24" spans="1:7" ht="16.8" thickBot="1" x14ac:dyDescent="0.4">
      <c r="A24" s="135" t="s">
        <v>20</v>
      </c>
      <c r="B24" s="84" t="s">
        <v>23</v>
      </c>
      <c r="C24" s="299">
        <v>2.2000000000000002</v>
      </c>
      <c r="D24" s="4">
        <f t="shared" si="8"/>
        <v>5927.4600000000009</v>
      </c>
      <c r="E24" s="4">
        <v>5927</v>
      </c>
      <c r="F24" s="50">
        <v>0</v>
      </c>
      <c r="G24" s="66">
        <f t="shared" si="7"/>
        <v>11854.460000000001</v>
      </c>
    </row>
    <row r="25" spans="1:7" s="47" customFormat="1" ht="31.8" thickBot="1" x14ac:dyDescent="0.35">
      <c r="A25" s="136" t="s">
        <v>21</v>
      </c>
      <c r="B25" s="127" t="s">
        <v>45</v>
      </c>
      <c r="C25" s="309"/>
      <c r="D25" s="46">
        <v>6490</v>
      </c>
      <c r="E25" s="46">
        <v>1812</v>
      </c>
      <c r="F25" s="113">
        <v>1716</v>
      </c>
      <c r="G25" s="79">
        <f t="shared" si="7"/>
        <v>10018</v>
      </c>
    </row>
    <row r="26" spans="1:7" ht="16.2" x14ac:dyDescent="0.35">
      <c r="A26" s="137" t="s">
        <v>31</v>
      </c>
      <c r="B26" s="86" t="s">
        <v>41</v>
      </c>
      <c r="C26" s="297">
        <v>1</v>
      </c>
      <c r="D26" s="12">
        <f t="shared" si="8"/>
        <v>2694.3</v>
      </c>
      <c r="E26" s="12">
        <f t="shared" si="9"/>
        <v>2694.3</v>
      </c>
      <c r="F26" s="52">
        <f t="shared" si="10"/>
        <v>2694.3</v>
      </c>
      <c r="G26" s="69">
        <f t="shared" si="7"/>
        <v>8082.9000000000005</v>
      </c>
    </row>
    <row r="27" spans="1:7" ht="16.2" x14ac:dyDescent="0.35">
      <c r="A27" s="132" t="s">
        <v>32</v>
      </c>
      <c r="B27" s="83" t="s">
        <v>42</v>
      </c>
      <c r="C27" s="303">
        <v>0.35</v>
      </c>
      <c r="D27" s="4">
        <f t="shared" si="8"/>
        <v>943.005</v>
      </c>
      <c r="E27" s="4">
        <f t="shared" si="9"/>
        <v>943.005</v>
      </c>
      <c r="F27" s="50"/>
      <c r="G27" s="65">
        <f t="shared" si="7"/>
        <v>1886.01</v>
      </c>
    </row>
    <row r="28" spans="1:7" ht="16.2" x14ac:dyDescent="0.35">
      <c r="A28" s="132" t="s">
        <v>33</v>
      </c>
      <c r="B28" s="83" t="s">
        <v>14</v>
      </c>
      <c r="C28" s="303">
        <v>0.87</v>
      </c>
      <c r="D28" s="4">
        <f t="shared" si="8"/>
        <v>2344.0410000000002</v>
      </c>
      <c r="E28" s="4">
        <f t="shared" si="9"/>
        <v>2344.0410000000002</v>
      </c>
      <c r="F28" s="50">
        <f t="shared" si="10"/>
        <v>2344.0410000000002</v>
      </c>
      <c r="G28" s="65">
        <f t="shared" si="7"/>
        <v>7032.1230000000005</v>
      </c>
    </row>
    <row r="29" spans="1:7" hidden="1" x14ac:dyDescent="0.3">
      <c r="A29" s="132" t="s">
        <v>34</v>
      </c>
      <c r="B29" s="83" t="s">
        <v>28</v>
      </c>
      <c r="C29" s="2">
        <v>0</v>
      </c>
      <c r="D29" s="4">
        <f t="shared" si="8"/>
        <v>0</v>
      </c>
      <c r="E29" s="4">
        <f t="shared" si="9"/>
        <v>0</v>
      </c>
      <c r="F29" s="50">
        <f t="shared" si="10"/>
        <v>0</v>
      </c>
      <c r="G29" s="65">
        <f t="shared" si="7"/>
        <v>0</v>
      </c>
    </row>
    <row r="30" spans="1:7" hidden="1" x14ac:dyDescent="0.3">
      <c r="A30" s="132" t="s">
        <v>35</v>
      </c>
      <c r="B30" s="83" t="s">
        <v>30</v>
      </c>
      <c r="C30" s="2">
        <v>0</v>
      </c>
      <c r="D30" s="4">
        <f t="shared" si="8"/>
        <v>0</v>
      </c>
      <c r="E30" s="4">
        <f t="shared" si="9"/>
        <v>0</v>
      </c>
      <c r="F30" s="50">
        <f t="shared" si="10"/>
        <v>0</v>
      </c>
      <c r="G30" s="65">
        <f t="shared" si="7"/>
        <v>0</v>
      </c>
    </row>
    <row r="31" spans="1:7" x14ac:dyDescent="0.3">
      <c r="A31" s="132" t="s">
        <v>36</v>
      </c>
      <c r="B31" s="83" t="s">
        <v>25</v>
      </c>
      <c r="C31" s="2"/>
      <c r="D31" s="4">
        <f t="shared" si="8"/>
        <v>0</v>
      </c>
      <c r="E31" s="4">
        <f t="shared" si="9"/>
        <v>0</v>
      </c>
      <c r="F31" s="50">
        <f t="shared" si="10"/>
        <v>0</v>
      </c>
      <c r="G31" s="65">
        <f t="shared" si="7"/>
        <v>0</v>
      </c>
    </row>
    <row r="32" spans="1:7" hidden="1" x14ac:dyDescent="0.3">
      <c r="A32" s="132" t="s">
        <v>38</v>
      </c>
      <c r="B32" s="83" t="s">
        <v>22</v>
      </c>
      <c r="C32" s="2"/>
      <c r="D32" s="4"/>
      <c r="E32" s="4"/>
      <c r="F32" s="50"/>
      <c r="G32" s="65">
        <f t="shared" si="7"/>
        <v>0</v>
      </c>
    </row>
    <row r="33" spans="1:7" x14ac:dyDescent="0.3">
      <c r="A33" s="132" t="s">
        <v>47</v>
      </c>
      <c r="B33" s="83" t="s">
        <v>101</v>
      </c>
      <c r="C33" s="2"/>
      <c r="D33" s="4">
        <f>SUM(D35:D41)</f>
        <v>0</v>
      </c>
      <c r="E33" s="4">
        <f t="shared" ref="E33:F33" si="11">SUM(E35:E41)</f>
        <v>0</v>
      </c>
      <c r="F33" s="50">
        <f t="shared" si="11"/>
        <v>0</v>
      </c>
      <c r="G33" s="65">
        <f t="shared" si="7"/>
        <v>0</v>
      </c>
    </row>
    <row r="34" spans="1:7" x14ac:dyDescent="0.3">
      <c r="A34" s="132"/>
      <c r="B34" s="83" t="s">
        <v>43</v>
      </c>
      <c r="C34" s="2"/>
      <c r="D34" s="4"/>
      <c r="E34" s="4"/>
      <c r="F34" s="50"/>
      <c r="G34" s="65">
        <f t="shared" si="7"/>
        <v>0</v>
      </c>
    </row>
    <row r="35" spans="1:7" ht="15.75" customHeight="1" thickBot="1" x14ac:dyDescent="0.35">
      <c r="A35" s="132"/>
      <c r="B35" s="83" t="s">
        <v>85</v>
      </c>
      <c r="C35" s="2"/>
      <c r="D35" s="4"/>
      <c r="E35" s="4"/>
      <c r="F35" s="50"/>
      <c r="G35" s="70">
        <f t="shared" si="7"/>
        <v>0</v>
      </c>
    </row>
    <row r="36" spans="1:7" ht="16.2" thickBot="1" x14ac:dyDescent="0.35">
      <c r="A36" s="132"/>
      <c r="B36" s="83" t="s">
        <v>57</v>
      </c>
      <c r="C36" s="2"/>
      <c r="D36" s="4"/>
      <c r="E36" s="4"/>
      <c r="F36" s="4"/>
      <c r="G36" s="44">
        <f t="shared" si="7"/>
        <v>0</v>
      </c>
    </row>
    <row r="37" spans="1:7" ht="16.2" hidden="1" thickBot="1" x14ac:dyDescent="0.35">
      <c r="A37" s="132"/>
      <c r="B37" s="83"/>
      <c r="C37" s="2"/>
      <c r="D37" s="4"/>
      <c r="E37" s="4"/>
      <c r="F37" s="4"/>
      <c r="G37" s="42">
        <f t="shared" si="7"/>
        <v>0</v>
      </c>
    </row>
    <row r="38" spans="1:7" ht="16.2" hidden="1" thickBot="1" x14ac:dyDescent="0.35">
      <c r="A38" s="132"/>
      <c r="B38" s="83"/>
      <c r="C38" s="2"/>
      <c r="D38" s="4"/>
      <c r="E38" s="4"/>
      <c r="F38" s="4"/>
      <c r="G38" s="42">
        <f t="shared" si="7"/>
        <v>0</v>
      </c>
    </row>
    <row r="39" spans="1:7" ht="16.2" hidden="1" thickBot="1" x14ac:dyDescent="0.35">
      <c r="A39" s="132"/>
      <c r="B39" s="83"/>
      <c r="C39" s="2"/>
      <c r="D39" s="4"/>
      <c r="E39" s="4"/>
      <c r="F39" s="4"/>
      <c r="G39" s="42">
        <f t="shared" si="7"/>
        <v>0</v>
      </c>
    </row>
    <row r="40" spans="1:7" ht="16.2" hidden="1" thickBot="1" x14ac:dyDescent="0.35">
      <c r="A40" s="132"/>
      <c r="B40" s="83"/>
      <c r="C40" s="2"/>
      <c r="D40" s="4"/>
      <c r="E40" s="4"/>
      <c r="F40" s="4"/>
      <c r="G40" s="42">
        <f t="shared" si="7"/>
        <v>0</v>
      </c>
    </row>
    <row r="41" spans="1:7" ht="16.2" hidden="1" thickBot="1" x14ac:dyDescent="0.35">
      <c r="A41" s="135"/>
      <c r="B41" s="84"/>
      <c r="C41" s="6"/>
      <c r="D41" s="7"/>
      <c r="E41" s="7"/>
      <c r="F41" s="7"/>
      <c r="G41" s="43">
        <f t="shared" si="7"/>
        <v>0</v>
      </c>
    </row>
    <row r="42" spans="1:7" ht="18.75" customHeight="1" thickBot="1" x14ac:dyDescent="0.35">
      <c r="A42" s="139"/>
      <c r="B42" s="128" t="s">
        <v>40</v>
      </c>
      <c r="C42" s="49"/>
      <c r="D42" s="40"/>
      <c r="E42" s="40"/>
      <c r="F42" s="114"/>
      <c r="G42" s="115">
        <f>G18-G21</f>
        <v>9126.862999999983</v>
      </c>
    </row>
    <row r="44" spans="1:7" x14ac:dyDescent="0.3">
      <c r="C44" s="14"/>
      <c r="G44" s="14"/>
    </row>
    <row r="45" spans="1:7" x14ac:dyDescent="0.3">
      <c r="C45" s="14"/>
    </row>
  </sheetData>
  <mergeCells count="4">
    <mergeCell ref="A5:K5"/>
    <mergeCell ref="A6:K6"/>
    <mergeCell ref="A7:K7"/>
    <mergeCell ref="P5:Q5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180" verticalDpi="18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J40" sqref="J40"/>
    </sheetView>
  </sheetViews>
  <sheetFormatPr defaultColWidth="9.109375" defaultRowHeight="15.6" x14ac:dyDescent="0.3"/>
  <cols>
    <col min="1" max="1" width="6.6640625" style="1" customWidth="1"/>
    <col min="2" max="2" width="40.5546875" style="1" customWidth="1"/>
    <col min="3" max="3" width="9.33203125" style="1" bestFit="1" customWidth="1"/>
    <col min="4" max="4" width="10.109375" style="1" customWidth="1"/>
    <col min="5" max="5" width="10.6640625" style="1" customWidth="1"/>
    <col min="6" max="6" width="9.5546875" style="1" customWidth="1"/>
    <col min="7" max="7" width="11" style="1" customWidth="1"/>
    <col min="8" max="8" width="9.33203125" style="1" customWidth="1"/>
    <col min="9" max="10" width="9.44140625" style="1" customWidth="1"/>
    <col min="11" max="11" width="11.33203125" style="1" customWidth="1"/>
    <col min="12" max="12" width="11" style="1" customWidth="1"/>
    <col min="13" max="13" width="10.44140625" style="1" customWidth="1"/>
    <col min="14" max="14" width="10.6640625" style="1" customWidth="1"/>
    <col min="15" max="15" width="12.6640625" style="1" customWidth="1"/>
    <col min="16" max="16" width="12.44140625" style="1" customWidth="1"/>
    <col min="17" max="17" width="10.88671875" style="1" customWidth="1"/>
    <col min="18" max="18" width="11" style="1" customWidth="1"/>
    <col min="19" max="19" width="13.44140625" style="1" customWidth="1"/>
    <col min="20" max="20" width="12.44140625" style="1" customWidth="1"/>
    <col min="21" max="35" width="9.109375" style="1" customWidth="1"/>
    <col min="36" max="16384" width="9.109375" style="1"/>
  </cols>
  <sheetData>
    <row r="1" spans="1:21" s="334" customFormat="1" x14ac:dyDescent="0.3"/>
    <row r="2" spans="1:21" x14ac:dyDescent="0.3">
      <c r="E2" s="334" t="s">
        <v>113</v>
      </c>
      <c r="F2" s="334"/>
      <c r="G2" s="334"/>
    </row>
    <row r="3" spans="1:21" x14ac:dyDescent="0.3">
      <c r="E3" s="334" t="s">
        <v>105</v>
      </c>
      <c r="F3" s="334"/>
      <c r="G3" s="334"/>
    </row>
    <row r="4" spans="1:21" x14ac:dyDescent="0.3">
      <c r="D4" s="326"/>
      <c r="E4" s="334" t="s">
        <v>114</v>
      </c>
      <c r="F4" s="334"/>
      <c r="G4" s="334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1" x14ac:dyDescent="0.3">
      <c r="D5" s="326"/>
      <c r="E5" s="28"/>
      <c r="F5" s="28"/>
      <c r="G5" s="28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1:21" x14ac:dyDescent="0.3">
      <c r="A6" s="351" t="s">
        <v>0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1" x14ac:dyDescent="0.3">
      <c r="A7" s="351" t="s">
        <v>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21" x14ac:dyDescent="0.3">
      <c r="A8" s="351" t="s">
        <v>136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</row>
    <row r="9" spans="1:21" ht="16.2" thickBot="1" x14ac:dyDescent="0.35">
      <c r="B9" s="1" t="s">
        <v>97</v>
      </c>
      <c r="J9" s="1">
        <v>4389.3</v>
      </c>
    </row>
    <row r="10" spans="1:21" ht="18.75" customHeight="1" thickBot="1" x14ac:dyDescent="0.35">
      <c r="A10" s="136"/>
      <c r="B10" s="19" t="s">
        <v>2</v>
      </c>
      <c r="C10" s="220" t="s">
        <v>3</v>
      </c>
      <c r="D10" s="20" t="s">
        <v>4</v>
      </c>
      <c r="E10" s="20" t="s">
        <v>5</v>
      </c>
      <c r="F10" s="171" t="s">
        <v>6</v>
      </c>
      <c r="G10" s="172" t="s">
        <v>104</v>
      </c>
    </row>
    <row r="11" spans="1:21" ht="16.2" x14ac:dyDescent="0.35">
      <c r="A11" s="99" t="s">
        <v>7</v>
      </c>
      <c r="B11" s="126" t="s">
        <v>8</v>
      </c>
      <c r="C11" s="302"/>
      <c r="D11" s="44">
        <f t="shared" ref="D11:E11" si="0">SUM(D12:D18)</f>
        <v>54207.855000000003</v>
      </c>
      <c r="E11" s="44">
        <f t="shared" si="0"/>
        <v>54207.855000000003</v>
      </c>
      <c r="F11" s="125">
        <f>SUM(F12:F18)</f>
        <v>54207.855000000003</v>
      </c>
      <c r="G11" s="69">
        <f>SUM(D11:F11)</f>
        <v>162623.565</v>
      </c>
    </row>
    <row r="12" spans="1:21" ht="16.2" x14ac:dyDescent="0.35">
      <c r="A12" s="95" t="s">
        <v>9</v>
      </c>
      <c r="B12" s="83" t="s">
        <v>10</v>
      </c>
      <c r="C12" s="303">
        <v>8.91</v>
      </c>
      <c r="D12" s="4">
        <f>C12*$J$9</f>
        <v>39108.663</v>
      </c>
      <c r="E12" s="4">
        <f>C12*$J$9</f>
        <v>39108.663</v>
      </c>
      <c r="F12" s="50">
        <f>C12*$J$9</f>
        <v>39108.663</v>
      </c>
      <c r="G12" s="65">
        <f t="shared" ref="G12:G18" si="1">SUM(D12:F12)</f>
        <v>117325.989</v>
      </c>
    </row>
    <row r="13" spans="1:21" ht="16.2" x14ac:dyDescent="0.35">
      <c r="A13" s="95" t="s">
        <v>11</v>
      </c>
      <c r="B13" s="83" t="s">
        <v>12</v>
      </c>
      <c r="C13" s="303">
        <v>2.57</v>
      </c>
      <c r="D13" s="4">
        <f t="shared" ref="D13:D18" si="2">C13*$J$9</f>
        <v>11280.501</v>
      </c>
      <c r="E13" s="4">
        <f t="shared" ref="E13:E18" si="3">C13*$J$9</f>
        <v>11280.501</v>
      </c>
      <c r="F13" s="50">
        <f t="shared" ref="F13:F18" si="4">C13*$J$9</f>
        <v>11280.501</v>
      </c>
      <c r="G13" s="65">
        <f t="shared" si="1"/>
        <v>33841.502999999997</v>
      </c>
    </row>
    <row r="14" spans="1:21" ht="16.2" x14ac:dyDescent="0.35">
      <c r="A14" s="95" t="s">
        <v>13</v>
      </c>
      <c r="B14" s="83" t="s">
        <v>23</v>
      </c>
      <c r="C14" s="303">
        <v>0</v>
      </c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</row>
    <row r="15" spans="1:21" ht="16.2" x14ac:dyDescent="0.35">
      <c r="A15" s="95" t="s">
        <v>24</v>
      </c>
      <c r="B15" s="83" t="s">
        <v>25</v>
      </c>
      <c r="C15" s="303"/>
      <c r="D15" s="4">
        <f t="shared" si="2"/>
        <v>0</v>
      </c>
      <c r="E15" s="4">
        <f t="shared" si="3"/>
        <v>0</v>
      </c>
      <c r="F15" s="50">
        <f t="shared" si="4"/>
        <v>0</v>
      </c>
      <c r="G15" s="65">
        <f t="shared" si="1"/>
        <v>0</v>
      </c>
    </row>
    <row r="16" spans="1:21" ht="16.2" x14ac:dyDescent="0.35">
      <c r="A16" s="95" t="s">
        <v>26</v>
      </c>
      <c r="B16" s="83" t="s">
        <v>14</v>
      </c>
      <c r="C16" s="303">
        <v>0.87</v>
      </c>
      <c r="D16" s="4">
        <f t="shared" si="2"/>
        <v>3818.6910000000003</v>
      </c>
      <c r="E16" s="4">
        <f t="shared" si="3"/>
        <v>3818.6910000000003</v>
      </c>
      <c r="F16" s="50">
        <f t="shared" si="4"/>
        <v>3818.6910000000003</v>
      </c>
      <c r="G16" s="65">
        <f t="shared" si="1"/>
        <v>11456.073</v>
      </c>
    </row>
    <row r="17" spans="1:7" ht="16.8" thickBot="1" x14ac:dyDescent="0.4">
      <c r="A17" s="95" t="s">
        <v>27</v>
      </c>
      <c r="B17" s="83" t="s">
        <v>28</v>
      </c>
      <c r="C17" s="303">
        <v>0</v>
      </c>
      <c r="D17" s="4">
        <f t="shared" si="2"/>
        <v>0</v>
      </c>
      <c r="E17" s="4">
        <f t="shared" si="3"/>
        <v>0</v>
      </c>
      <c r="F17" s="50">
        <f t="shared" si="4"/>
        <v>0</v>
      </c>
      <c r="G17" s="65">
        <f t="shared" si="1"/>
        <v>0</v>
      </c>
    </row>
    <row r="18" spans="1:7" ht="16.8" hidden="1" thickBot="1" x14ac:dyDescent="0.4">
      <c r="A18" s="95" t="s">
        <v>29</v>
      </c>
      <c r="B18" s="84" t="s">
        <v>30</v>
      </c>
      <c r="C18" s="304">
        <v>0</v>
      </c>
      <c r="D18" s="7">
        <f t="shared" si="2"/>
        <v>0</v>
      </c>
      <c r="E18" s="7">
        <f t="shared" si="3"/>
        <v>0</v>
      </c>
      <c r="F18" s="60">
        <f t="shared" si="4"/>
        <v>0</v>
      </c>
      <c r="G18" s="66">
        <f t="shared" si="1"/>
        <v>0</v>
      </c>
    </row>
    <row r="19" spans="1:7" s="22" customFormat="1" ht="16.8" thickBot="1" x14ac:dyDescent="0.4">
      <c r="A19" s="96" t="s">
        <v>37</v>
      </c>
      <c r="B19" s="117" t="s">
        <v>15</v>
      </c>
      <c r="C19" s="300">
        <f>C12+C13+C14+C16</f>
        <v>12.35</v>
      </c>
      <c r="D19" s="25">
        <v>43849.32</v>
      </c>
      <c r="E19" s="25">
        <v>39205.26</v>
      </c>
      <c r="F19" s="61">
        <v>46005.57</v>
      </c>
      <c r="G19" s="190">
        <f>SUM(D19:F19)+G20</f>
        <v>131460.15</v>
      </c>
    </row>
    <row r="20" spans="1:7" ht="16.8" thickBot="1" x14ac:dyDescent="0.4">
      <c r="A20" s="95"/>
      <c r="B20" s="84" t="s">
        <v>111</v>
      </c>
      <c r="C20" s="304"/>
      <c r="D20" s="7">
        <v>800</v>
      </c>
      <c r="E20" s="7">
        <v>800</v>
      </c>
      <c r="F20" s="60">
        <v>800</v>
      </c>
      <c r="G20" s="165">
        <f>F20+E20+D20</f>
        <v>2400</v>
      </c>
    </row>
    <row r="21" spans="1:7" ht="16.8" thickBot="1" x14ac:dyDescent="0.35">
      <c r="A21" s="95" t="s">
        <v>16</v>
      </c>
      <c r="B21" s="162" t="s">
        <v>17</v>
      </c>
      <c r="C21" s="224"/>
      <c r="D21" s="27">
        <f>SUM(D22:D33)</f>
        <v>41775.053999999996</v>
      </c>
      <c r="E21" s="27">
        <f t="shared" ref="E21:F21" si="5">SUM(E22:E33)</f>
        <v>39437.053999999996</v>
      </c>
      <c r="F21" s="78">
        <f t="shared" si="5"/>
        <v>37689.798999999999</v>
      </c>
      <c r="G21" s="195">
        <f>SUM(D21:F21)</f>
        <v>118901.90699999999</v>
      </c>
    </row>
    <row r="22" spans="1:7" ht="16.2" x14ac:dyDescent="0.35">
      <c r="A22" s="95" t="s">
        <v>18</v>
      </c>
      <c r="B22" s="86" t="s">
        <v>12</v>
      </c>
      <c r="C22" s="305">
        <v>2.57</v>
      </c>
      <c r="D22" s="12">
        <f t="shared" ref="D22:D31" si="6">C22*$J$9</f>
        <v>11280.501</v>
      </c>
      <c r="E22" s="12">
        <f t="shared" ref="E22:E31" si="7">C22*$J$9</f>
        <v>11280.501</v>
      </c>
      <c r="F22" s="52">
        <f t="shared" ref="F22:F31" si="8">C22*$J$9</f>
        <v>11280.501</v>
      </c>
      <c r="G22" s="69">
        <f t="shared" ref="G22:G41" si="9">SUM(D22:F22)</f>
        <v>33841.502999999997</v>
      </c>
    </row>
    <row r="23" spans="1:7" ht="16.2" x14ac:dyDescent="0.35">
      <c r="A23" s="95" t="s">
        <v>19</v>
      </c>
      <c r="B23" s="83" t="s">
        <v>44</v>
      </c>
      <c r="C23" s="303">
        <v>3.99</v>
      </c>
      <c r="D23" s="4">
        <f t="shared" si="6"/>
        <v>17513.307000000001</v>
      </c>
      <c r="E23" s="4">
        <f t="shared" si="7"/>
        <v>17513.307000000001</v>
      </c>
      <c r="F23" s="50">
        <f t="shared" si="8"/>
        <v>17513.307000000001</v>
      </c>
      <c r="G23" s="65">
        <f t="shared" si="9"/>
        <v>52539.921000000002</v>
      </c>
    </row>
    <row r="24" spans="1:7" ht="16.8" thickBot="1" x14ac:dyDescent="0.4">
      <c r="A24" s="97" t="s">
        <v>20</v>
      </c>
      <c r="B24" s="84" t="s">
        <v>23</v>
      </c>
      <c r="C24" s="304">
        <v>0</v>
      </c>
      <c r="D24" s="7">
        <f t="shared" si="6"/>
        <v>0</v>
      </c>
      <c r="E24" s="7">
        <f t="shared" si="7"/>
        <v>0</v>
      </c>
      <c r="F24" s="60">
        <f t="shared" si="8"/>
        <v>0</v>
      </c>
      <c r="G24" s="66">
        <f t="shared" si="9"/>
        <v>0</v>
      </c>
    </row>
    <row r="25" spans="1:7" ht="19.5" customHeight="1" thickBot="1" x14ac:dyDescent="0.35">
      <c r="A25" s="136" t="s">
        <v>21</v>
      </c>
      <c r="B25" s="162" t="s">
        <v>45</v>
      </c>
      <c r="C25" s="224"/>
      <c r="D25" s="27">
        <v>3237</v>
      </c>
      <c r="E25" s="27">
        <v>899</v>
      </c>
      <c r="F25" s="78">
        <v>688</v>
      </c>
      <c r="G25" s="195">
        <f t="shared" si="9"/>
        <v>4824</v>
      </c>
    </row>
    <row r="26" spans="1:7" ht="16.2" x14ac:dyDescent="0.35">
      <c r="A26" s="99" t="s">
        <v>31</v>
      </c>
      <c r="B26" s="86" t="s">
        <v>41</v>
      </c>
      <c r="C26" s="297">
        <v>1</v>
      </c>
      <c r="D26" s="12">
        <f t="shared" si="6"/>
        <v>4389.3</v>
      </c>
      <c r="E26" s="12">
        <f t="shared" si="7"/>
        <v>4389.3</v>
      </c>
      <c r="F26" s="52">
        <f t="shared" si="8"/>
        <v>4389.3</v>
      </c>
      <c r="G26" s="69">
        <f t="shared" si="9"/>
        <v>13167.900000000001</v>
      </c>
    </row>
    <row r="27" spans="1:7" ht="16.2" x14ac:dyDescent="0.35">
      <c r="A27" s="95" t="s">
        <v>32</v>
      </c>
      <c r="B27" s="83" t="s">
        <v>42</v>
      </c>
      <c r="C27" s="303">
        <v>0.35</v>
      </c>
      <c r="D27" s="4">
        <f t="shared" si="6"/>
        <v>1536.2549999999999</v>
      </c>
      <c r="E27" s="4">
        <f t="shared" si="7"/>
        <v>1536.2549999999999</v>
      </c>
      <c r="F27" s="50"/>
      <c r="G27" s="65">
        <f t="shared" si="9"/>
        <v>3072.5099999999998</v>
      </c>
    </row>
    <row r="28" spans="1:7" ht="16.2" x14ac:dyDescent="0.35">
      <c r="A28" s="95" t="s">
        <v>33</v>
      </c>
      <c r="B28" s="83" t="s">
        <v>14</v>
      </c>
      <c r="C28" s="303">
        <v>0.87</v>
      </c>
      <c r="D28" s="4">
        <f t="shared" si="6"/>
        <v>3818.6910000000003</v>
      </c>
      <c r="E28" s="4">
        <f t="shared" si="7"/>
        <v>3818.6910000000003</v>
      </c>
      <c r="F28" s="50">
        <f t="shared" si="8"/>
        <v>3818.6910000000003</v>
      </c>
      <c r="G28" s="65">
        <f t="shared" si="9"/>
        <v>11456.073</v>
      </c>
    </row>
    <row r="29" spans="1:7" ht="16.2" x14ac:dyDescent="0.35">
      <c r="A29" s="95" t="s">
        <v>34</v>
      </c>
      <c r="B29" s="83" t="s">
        <v>28</v>
      </c>
      <c r="C29" s="303">
        <v>0</v>
      </c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</row>
    <row r="30" spans="1:7" ht="16.2" x14ac:dyDescent="0.35">
      <c r="A30" s="95" t="s">
        <v>35</v>
      </c>
      <c r="B30" s="83" t="s">
        <v>30</v>
      </c>
      <c r="C30" s="303">
        <v>0</v>
      </c>
      <c r="D30" s="4">
        <f t="shared" si="6"/>
        <v>0</v>
      </c>
      <c r="E30" s="4">
        <f t="shared" si="7"/>
        <v>0</v>
      </c>
      <c r="F30" s="50">
        <f t="shared" si="8"/>
        <v>0</v>
      </c>
      <c r="G30" s="65">
        <f t="shared" si="9"/>
        <v>0</v>
      </c>
    </row>
    <row r="31" spans="1:7" x14ac:dyDescent="0.3">
      <c r="A31" s="95" t="s">
        <v>36</v>
      </c>
      <c r="B31" s="83" t="s">
        <v>25</v>
      </c>
      <c r="C31" s="2"/>
      <c r="D31" s="4">
        <f t="shared" si="6"/>
        <v>0</v>
      </c>
      <c r="E31" s="4">
        <f t="shared" si="7"/>
        <v>0</v>
      </c>
      <c r="F31" s="50">
        <f t="shared" si="8"/>
        <v>0</v>
      </c>
      <c r="G31" s="65">
        <f t="shared" si="9"/>
        <v>0</v>
      </c>
    </row>
    <row r="32" spans="1:7" x14ac:dyDescent="0.3">
      <c r="A32" s="95" t="s">
        <v>38</v>
      </c>
      <c r="B32" s="83" t="s">
        <v>22</v>
      </c>
      <c r="C32" s="2"/>
      <c r="D32" s="4"/>
      <c r="E32" s="4"/>
      <c r="F32" s="50"/>
      <c r="G32" s="65">
        <f t="shared" si="9"/>
        <v>0</v>
      </c>
    </row>
    <row r="33" spans="1:8" x14ac:dyDescent="0.3">
      <c r="A33" s="95" t="s">
        <v>47</v>
      </c>
      <c r="B33" s="83" t="s">
        <v>101</v>
      </c>
      <c r="C33" s="2"/>
      <c r="D33" s="4">
        <f>SUM(D35:D41)</f>
        <v>0</v>
      </c>
      <c r="E33" s="4">
        <f t="shared" ref="E33:F33" si="10">SUM(E35:E41)</f>
        <v>0</v>
      </c>
      <c r="F33" s="50">
        <f t="shared" si="10"/>
        <v>0</v>
      </c>
      <c r="G33" s="65">
        <f t="shared" si="9"/>
        <v>0</v>
      </c>
    </row>
    <row r="34" spans="1:8" x14ac:dyDescent="0.3">
      <c r="A34" s="95"/>
      <c r="B34" s="83" t="s">
        <v>43</v>
      </c>
      <c r="C34" s="2"/>
      <c r="D34" s="4"/>
      <c r="E34" s="4"/>
      <c r="F34" s="50"/>
      <c r="G34" s="65">
        <f t="shared" si="9"/>
        <v>0</v>
      </c>
    </row>
    <row r="35" spans="1:8" x14ac:dyDescent="0.3">
      <c r="A35" s="95"/>
      <c r="B35" s="241" t="s">
        <v>63</v>
      </c>
      <c r="C35" s="2"/>
      <c r="D35" s="4"/>
      <c r="E35" s="4"/>
      <c r="F35" s="50"/>
      <c r="G35" s="65">
        <f t="shared" si="9"/>
        <v>0</v>
      </c>
    </row>
    <row r="36" spans="1:8" x14ac:dyDescent="0.3">
      <c r="A36" s="95"/>
      <c r="B36" s="83" t="s">
        <v>49</v>
      </c>
      <c r="C36" s="2"/>
      <c r="D36" s="4"/>
      <c r="E36" s="4"/>
      <c r="F36" s="50"/>
      <c r="G36" s="65">
        <f t="shared" si="9"/>
        <v>0</v>
      </c>
    </row>
    <row r="37" spans="1:8" x14ac:dyDescent="0.3">
      <c r="A37" s="95"/>
      <c r="B37" s="83" t="s">
        <v>73</v>
      </c>
      <c r="C37" s="2"/>
      <c r="D37" s="4"/>
      <c r="E37" s="4"/>
      <c r="F37" s="50"/>
      <c r="G37" s="65">
        <f t="shared" si="9"/>
        <v>0</v>
      </c>
    </row>
    <row r="38" spans="1:8" x14ac:dyDescent="0.3">
      <c r="A38" s="95"/>
      <c r="B38" s="83" t="s">
        <v>85</v>
      </c>
      <c r="C38" s="2"/>
      <c r="D38" s="4"/>
      <c r="E38" s="4"/>
      <c r="F38" s="50"/>
      <c r="G38" s="65">
        <f t="shared" si="9"/>
        <v>0</v>
      </c>
    </row>
    <row r="39" spans="1:8" x14ac:dyDescent="0.3">
      <c r="A39" s="95"/>
      <c r="B39" s="83"/>
      <c r="C39" s="2"/>
      <c r="D39" s="4"/>
      <c r="E39" s="4"/>
      <c r="F39" s="50"/>
      <c r="G39" s="65">
        <f t="shared" si="9"/>
        <v>0</v>
      </c>
    </row>
    <row r="40" spans="1:8" x14ac:dyDescent="0.3">
      <c r="A40" s="95"/>
      <c r="B40" s="83"/>
      <c r="C40" s="2"/>
      <c r="D40" s="4"/>
      <c r="E40" s="4"/>
      <c r="F40" s="50"/>
      <c r="G40" s="65">
        <f t="shared" si="9"/>
        <v>0</v>
      </c>
    </row>
    <row r="41" spans="1:8" ht="16.2" thickBot="1" x14ac:dyDescent="0.35">
      <c r="A41" s="100"/>
      <c r="B41" s="84"/>
      <c r="C41" s="6"/>
      <c r="D41" s="7"/>
      <c r="E41" s="7"/>
      <c r="F41" s="60"/>
      <c r="G41" s="66">
        <f t="shared" si="9"/>
        <v>0</v>
      </c>
    </row>
    <row r="42" spans="1:8" ht="19.5" customHeight="1" thickBot="1" x14ac:dyDescent="0.35">
      <c r="A42" s="48"/>
      <c r="B42" s="49" t="s">
        <v>40</v>
      </c>
      <c r="C42" s="49"/>
      <c r="D42" s="40"/>
      <c r="E42" s="40"/>
      <c r="F42" s="114"/>
      <c r="G42" s="115">
        <f>G19-G21</f>
        <v>12558.243000000002</v>
      </c>
      <c r="H42" s="14"/>
    </row>
    <row r="44" spans="1:8" x14ac:dyDescent="0.3">
      <c r="G44" s="14"/>
    </row>
  </sheetData>
  <mergeCells count="3">
    <mergeCell ref="A6:K6"/>
    <mergeCell ref="A7:K7"/>
    <mergeCell ref="A8:K8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L10" sqref="L10"/>
    </sheetView>
  </sheetViews>
  <sheetFormatPr defaultColWidth="9.109375" defaultRowHeight="15.6" x14ac:dyDescent="0.3"/>
  <cols>
    <col min="1" max="1" width="5" style="1" customWidth="1"/>
    <col min="2" max="2" width="42.88671875" style="1" customWidth="1"/>
    <col min="3" max="3" width="9" style="1" customWidth="1"/>
    <col min="4" max="4" width="11.109375" style="1" customWidth="1"/>
    <col min="5" max="5" width="9.88671875" style="1" customWidth="1"/>
    <col min="6" max="6" width="10.6640625" style="1" customWidth="1"/>
    <col min="7" max="7" width="12.5546875" style="1" customWidth="1"/>
    <col min="8" max="8" width="9.5546875" style="1" customWidth="1"/>
    <col min="9" max="9" width="9.44140625" style="1" customWidth="1"/>
    <col min="10" max="10" width="9.6640625" style="1" customWidth="1"/>
    <col min="11" max="11" width="9.44140625" style="1" customWidth="1"/>
    <col min="12" max="12" width="11" style="1" customWidth="1"/>
    <col min="13" max="13" width="10.88671875" style="1" customWidth="1"/>
    <col min="14" max="14" width="9.6640625" style="1" customWidth="1"/>
    <col min="15" max="15" width="10" style="1" customWidth="1"/>
    <col min="16" max="16" width="12.6640625" style="1" customWidth="1"/>
    <col min="17" max="17" width="10.6640625" style="1" customWidth="1"/>
    <col min="18" max="18" width="11.33203125" style="1" customWidth="1"/>
    <col min="19" max="19" width="9.44140625" style="1" customWidth="1"/>
    <col min="20" max="20" width="10.88671875" style="1" customWidth="1"/>
    <col min="21" max="21" width="13" style="1" customWidth="1"/>
    <col min="22" max="22" width="11.88671875" style="1" customWidth="1"/>
    <col min="23" max="24" width="9.109375" style="1" customWidth="1"/>
    <col min="25" max="16384" width="9.109375" style="1"/>
  </cols>
  <sheetData>
    <row r="1" spans="1:21" x14ac:dyDescent="0.3">
      <c r="B1" s="334" t="s">
        <v>113</v>
      </c>
    </row>
    <row r="2" spans="1:21" x14ac:dyDescent="0.3">
      <c r="B2" s="334" t="s">
        <v>105</v>
      </c>
      <c r="C2" s="334"/>
      <c r="D2" s="334"/>
      <c r="E2" s="326"/>
      <c r="F2" s="326"/>
      <c r="G2" s="326"/>
      <c r="H2" s="326"/>
      <c r="I2" s="326"/>
      <c r="J2" s="327"/>
      <c r="K2" s="327"/>
      <c r="L2" s="327"/>
      <c r="M2" s="326"/>
      <c r="N2" s="326"/>
      <c r="O2" s="326"/>
      <c r="P2" s="326"/>
      <c r="Q2" s="326"/>
      <c r="R2" s="326"/>
      <c r="S2" s="326"/>
      <c r="T2" s="326"/>
      <c r="U2" s="326"/>
    </row>
    <row r="3" spans="1:21" x14ac:dyDescent="0.3">
      <c r="B3" s="334" t="s">
        <v>106</v>
      </c>
      <c r="C3" s="334"/>
      <c r="D3" s="334"/>
      <c r="E3" s="326"/>
      <c r="F3" s="326"/>
      <c r="G3" s="326"/>
      <c r="H3" s="326"/>
      <c r="I3" s="326"/>
      <c r="J3" s="327"/>
      <c r="K3" s="327"/>
      <c r="L3" s="327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Q4" s="28"/>
      <c r="R4" s="354"/>
      <c r="S4" s="354"/>
    </row>
    <row r="5" spans="1:21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21" x14ac:dyDescent="0.3">
      <c r="A6" s="351" t="s">
        <v>139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21" ht="16.2" thickBot="1" x14ac:dyDescent="0.35">
      <c r="B7" s="1" t="s">
        <v>91</v>
      </c>
      <c r="K7" s="1">
        <v>9306.7999999999993</v>
      </c>
    </row>
    <row r="8" spans="1:21" s="47" customFormat="1" ht="24" customHeight="1" thickBot="1" x14ac:dyDescent="0.35">
      <c r="A8" s="129"/>
      <c r="B8" s="173" t="s">
        <v>2</v>
      </c>
      <c r="C8" s="220" t="s">
        <v>3</v>
      </c>
      <c r="D8" s="20" t="s">
        <v>4</v>
      </c>
      <c r="E8" s="20" t="s">
        <v>5</v>
      </c>
      <c r="F8" s="171" t="s">
        <v>6</v>
      </c>
      <c r="G8" s="172" t="s">
        <v>104</v>
      </c>
    </row>
    <row r="9" spans="1:21" ht="16.2" x14ac:dyDescent="0.35">
      <c r="A9" s="92" t="s">
        <v>7</v>
      </c>
      <c r="B9" s="126" t="s">
        <v>8</v>
      </c>
      <c r="C9" s="302"/>
      <c r="D9" s="44">
        <f t="shared" ref="D9:E9" si="0">SUM(D10:D16)</f>
        <v>115869.65999999997</v>
      </c>
      <c r="E9" s="44">
        <f t="shared" si="0"/>
        <v>115869.65999999997</v>
      </c>
      <c r="F9" s="125">
        <f>SUM(F10:F16)</f>
        <v>115869.65999999997</v>
      </c>
      <c r="G9" s="69">
        <f>SUM(D9:F9)</f>
        <v>347608.97999999992</v>
      </c>
    </row>
    <row r="10" spans="1:21" ht="16.2" x14ac:dyDescent="0.35">
      <c r="A10" s="89" t="s">
        <v>9</v>
      </c>
      <c r="B10" s="83" t="s">
        <v>10</v>
      </c>
      <c r="C10" s="298">
        <v>6.81</v>
      </c>
      <c r="D10" s="4">
        <f>C10*$K$7</f>
        <v>63379.30799999999</v>
      </c>
      <c r="E10" s="4">
        <f>C10*$K$7</f>
        <v>63379.30799999999</v>
      </c>
      <c r="F10" s="50">
        <f>C10*$K$7</f>
        <v>63379.30799999999</v>
      </c>
      <c r="G10" s="65">
        <f t="shared" ref="G10:G16" si="1">SUM(D10:F10)</f>
        <v>190137.92399999997</v>
      </c>
    </row>
    <row r="11" spans="1:21" ht="16.2" x14ac:dyDescent="0.35">
      <c r="A11" s="89" t="s">
        <v>11</v>
      </c>
      <c r="B11" s="83" t="s">
        <v>12</v>
      </c>
      <c r="C11" s="298">
        <v>2.57</v>
      </c>
      <c r="D11" s="4">
        <f t="shared" ref="D11:D16" si="2">C11*$K$7</f>
        <v>23918.475999999995</v>
      </c>
      <c r="E11" s="4">
        <f t="shared" ref="E11:E16" si="3">C11*$K$7</f>
        <v>23918.475999999995</v>
      </c>
      <c r="F11" s="50">
        <f t="shared" ref="F11:F16" si="4">C11*$K$7</f>
        <v>23918.475999999995</v>
      </c>
      <c r="G11" s="65">
        <f t="shared" si="1"/>
        <v>71755.427999999985</v>
      </c>
    </row>
    <row r="12" spans="1:21" ht="16.2" x14ac:dyDescent="0.35">
      <c r="A12" s="89" t="s">
        <v>13</v>
      </c>
      <c r="B12" s="83" t="s">
        <v>23</v>
      </c>
      <c r="C12" s="298">
        <v>2.2000000000000002</v>
      </c>
      <c r="D12" s="4">
        <f t="shared" si="2"/>
        <v>20474.96</v>
      </c>
      <c r="E12" s="4">
        <f t="shared" si="3"/>
        <v>20474.96</v>
      </c>
      <c r="F12" s="50">
        <f t="shared" si="4"/>
        <v>20474.96</v>
      </c>
      <c r="G12" s="65">
        <f t="shared" si="1"/>
        <v>61424.88</v>
      </c>
    </row>
    <row r="13" spans="1:21" ht="16.2" x14ac:dyDescent="0.35">
      <c r="A13" s="89" t="s">
        <v>24</v>
      </c>
      <c r="B13" s="83" t="s">
        <v>25</v>
      </c>
      <c r="C13" s="298"/>
      <c r="D13" s="4">
        <f t="shared" si="2"/>
        <v>0</v>
      </c>
      <c r="E13" s="4">
        <f t="shared" si="3"/>
        <v>0</v>
      </c>
      <c r="F13" s="50">
        <f t="shared" si="4"/>
        <v>0</v>
      </c>
      <c r="G13" s="65">
        <f t="shared" si="1"/>
        <v>0</v>
      </c>
    </row>
    <row r="14" spans="1:21" ht="16.2" x14ac:dyDescent="0.35">
      <c r="A14" s="89" t="s">
        <v>26</v>
      </c>
      <c r="B14" s="83" t="s">
        <v>14</v>
      </c>
      <c r="C14" s="298">
        <v>0.87</v>
      </c>
      <c r="D14" s="4">
        <f t="shared" si="2"/>
        <v>8096.9159999999993</v>
      </c>
      <c r="E14" s="4">
        <f t="shared" si="3"/>
        <v>8096.9159999999993</v>
      </c>
      <c r="F14" s="50">
        <f t="shared" si="4"/>
        <v>8096.9159999999993</v>
      </c>
      <c r="G14" s="65">
        <f t="shared" si="1"/>
        <v>24290.748</v>
      </c>
    </row>
    <row r="15" spans="1:21" ht="16.2" x14ac:dyDescent="0.35">
      <c r="A15" s="89" t="s">
        <v>27</v>
      </c>
      <c r="B15" s="83" t="s">
        <v>28</v>
      </c>
      <c r="C15" s="306">
        <v>0</v>
      </c>
      <c r="D15" s="4">
        <f t="shared" si="2"/>
        <v>0</v>
      </c>
      <c r="E15" s="4">
        <f t="shared" si="3"/>
        <v>0</v>
      </c>
      <c r="F15" s="50">
        <f t="shared" si="4"/>
        <v>0</v>
      </c>
      <c r="G15" s="65">
        <f t="shared" si="1"/>
        <v>0</v>
      </c>
    </row>
    <row r="16" spans="1:21" ht="16.8" thickBot="1" x14ac:dyDescent="0.4">
      <c r="A16" s="89" t="s">
        <v>29</v>
      </c>
      <c r="B16" s="84" t="s">
        <v>30</v>
      </c>
      <c r="C16" s="307">
        <v>0</v>
      </c>
      <c r="D16" s="7">
        <f t="shared" si="2"/>
        <v>0</v>
      </c>
      <c r="E16" s="7">
        <f t="shared" si="3"/>
        <v>0</v>
      </c>
      <c r="F16" s="60">
        <f t="shared" si="4"/>
        <v>0</v>
      </c>
      <c r="G16" s="66">
        <f t="shared" si="1"/>
        <v>0</v>
      </c>
    </row>
    <row r="17" spans="1:7" s="22" customFormat="1" ht="21" customHeight="1" thickBot="1" x14ac:dyDescent="0.4">
      <c r="A17" s="90" t="s">
        <v>37</v>
      </c>
      <c r="B17" s="117" t="s">
        <v>15</v>
      </c>
      <c r="C17" s="295">
        <f>C10+C11+C12+C14</f>
        <v>12.449999999999998</v>
      </c>
      <c r="D17" s="25">
        <v>64086.1</v>
      </c>
      <c r="E17" s="25">
        <v>66974.009999999995</v>
      </c>
      <c r="F17" s="61">
        <f>66180.72+123894</f>
        <v>190074.72</v>
      </c>
      <c r="G17" s="190">
        <f>SUM(D17:F17)+G18</f>
        <v>324434.82999999996</v>
      </c>
    </row>
    <row r="18" spans="1:7" ht="16.2" x14ac:dyDescent="0.35">
      <c r="A18" s="89"/>
      <c r="B18" s="83" t="s">
        <v>111</v>
      </c>
      <c r="C18" s="298"/>
      <c r="D18" s="4">
        <v>1100</v>
      </c>
      <c r="E18" s="4">
        <v>1100</v>
      </c>
      <c r="F18" s="50">
        <v>1100</v>
      </c>
      <c r="G18" s="57">
        <f>F18+E18+D18</f>
        <v>3300</v>
      </c>
    </row>
    <row r="19" spans="1:7" ht="16.8" thickBot="1" x14ac:dyDescent="0.4">
      <c r="A19" s="89"/>
      <c r="B19" s="84"/>
      <c r="C19" s="299"/>
      <c r="D19" s="7"/>
      <c r="E19" s="7"/>
      <c r="F19" s="60"/>
      <c r="G19" s="66"/>
    </row>
    <row r="20" spans="1:7" ht="18" customHeight="1" thickBot="1" x14ac:dyDescent="0.35">
      <c r="A20" s="89" t="s">
        <v>16</v>
      </c>
      <c r="B20" s="118" t="s">
        <v>17</v>
      </c>
      <c r="C20" s="309"/>
      <c r="D20" s="27">
        <f>SUM(D21:D32)</f>
        <v>131630.09400000001</v>
      </c>
      <c r="E20" s="27">
        <f t="shared" ref="E20:F20" si="5">SUM(E21:E32)</f>
        <v>131511.66400000002</v>
      </c>
      <c r="F20" s="78">
        <f t="shared" si="5"/>
        <v>101683.284</v>
      </c>
      <c r="G20" s="195">
        <f>SUM(D20:F20)</f>
        <v>364825.04200000002</v>
      </c>
    </row>
    <row r="21" spans="1:7" ht="16.2" x14ac:dyDescent="0.35">
      <c r="A21" s="89" t="s">
        <v>18</v>
      </c>
      <c r="B21" s="86" t="s">
        <v>12</v>
      </c>
      <c r="C21" s="297">
        <v>2.57</v>
      </c>
      <c r="D21" s="12">
        <f t="shared" ref="D21:D30" si="6">C21*$K$7</f>
        <v>23918.475999999995</v>
      </c>
      <c r="E21" s="12">
        <f t="shared" ref="E21:E30" si="7">C21*$K$7</f>
        <v>23918.475999999995</v>
      </c>
      <c r="F21" s="52">
        <f t="shared" ref="F21:F30" si="8">C21*$K$7</f>
        <v>23918.475999999995</v>
      </c>
      <c r="G21" s="69">
        <f>SUM(D21:F21)</f>
        <v>71755.427999999985</v>
      </c>
    </row>
    <row r="22" spans="1:7" ht="16.2" x14ac:dyDescent="0.35">
      <c r="A22" s="89" t="s">
        <v>19</v>
      </c>
      <c r="B22" s="83" t="s">
        <v>44</v>
      </c>
      <c r="C22" s="298">
        <v>3.99</v>
      </c>
      <c r="D22" s="4">
        <f t="shared" si="6"/>
        <v>37134.131999999998</v>
      </c>
      <c r="E22" s="4">
        <f t="shared" si="7"/>
        <v>37134.131999999998</v>
      </c>
      <c r="F22" s="50">
        <f t="shared" si="8"/>
        <v>37134.131999999998</v>
      </c>
      <c r="G22" s="65">
        <f>SUM(D22:F22)</f>
        <v>111402.39599999999</v>
      </c>
    </row>
    <row r="23" spans="1:7" ht="16.8" thickBot="1" x14ac:dyDescent="0.4">
      <c r="A23" s="91" t="s">
        <v>20</v>
      </c>
      <c r="B23" s="84" t="s">
        <v>23</v>
      </c>
      <c r="C23" s="299">
        <v>2.2000000000000002</v>
      </c>
      <c r="D23" s="7">
        <f t="shared" si="6"/>
        <v>20474.96</v>
      </c>
      <c r="E23" s="7">
        <f t="shared" si="7"/>
        <v>20474.96</v>
      </c>
      <c r="F23" s="60">
        <f t="shared" si="8"/>
        <v>20474.96</v>
      </c>
      <c r="G23" s="66">
        <f t="shared" ref="G23:G40" si="9">SUM(D23:F23)</f>
        <v>61424.88</v>
      </c>
    </row>
    <row r="24" spans="1:7" ht="36.75" customHeight="1" thickBot="1" x14ac:dyDescent="0.35">
      <c r="A24" s="120" t="s">
        <v>21</v>
      </c>
      <c r="B24" s="119" t="s">
        <v>45</v>
      </c>
      <c r="C24" s="310"/>
      <c r="D24" s="214">
        <v>27894</v>
      </c>
      <c r="E24" s="214">
        <v>29323</v>
      </c>
      <c r="F24" s="215">
        <v>2752</v>
      </c>
      <c r="G24" s="202">
        <f t="shared" si="9"/>
        <v>59969</v>
      </c>
    </row>
    <row r="25" spans="1:7" ht="16.2" x14ac:dyDescent="0.35">
      <c r="A25" s="92" t="s">
        <v>31</v>
      </c>
      <c r="B25" s="86" t="s">
        <v>41</v>
      </c>
      <c r="C25" s="308">
        <v>1</v>
      </c>
      <c r="D25" s="12">
        <f t="shared" si="6"/>
        <v>9306.7999999999993</v>
      </c>
      <c r="E25" s="12">
        <f t="shared" si="7"/>
        <v>9306.7999999999993</v>
      </c>
      <c r="F25" s="52">
        <f t="shared" si="8"/>
        <v>9306.7999999999993</v>
      </c>
      <c r="G25" s="69">
        <f t="shared" si="9"/>
        <v>27920.399999999998</v>
      </c>
    </row>
    <row r="26" spans="1:7" ht="16.2" x14ac:dyDescent="0.35">
      <c r="A26" s="89" t="s">
        <v>32</v>
      </c>
      <c r="B26" s="83" t="s">
        <v>42</v>
      </c>
      <c r="C26" s="299">
        <v>0.35</v>
      </c>
      <c r="D26" s="4">
        <f t="shared" si="6"/>
        <v>3257.3799999999997</v>
      </c>
      <c r="E26" s="4">
        <f t="shared" si="7"/>
        <v>3257.3799999999997</v>
      </c>
      <c r="F26" s="50"/>
      <c r="G26" s="65">
        <f t="shared" si="9"/>
        <v>6514.7599999999993</v>
      </c>
    </row>
    <row r="27" spans="1:7" ht="16.2" x14ac:dyDescent="0.35">
      <c r="A27" s="89" t="s">
        <v>33</v>
      </c>
      <c r="B27" s="83" t="s">
        <v>14</v>
      </c>
      <c r="C27" s="298">
        <v>0.87</v>
      </c>
      <c r="D27" s="4">
        <f t="shared" si="6"/>
        <v>8096.9159999999993</v>
      </c>
      <c r="E27" s="4">
        <f t="shared" si="7"/>
        <v>8096.9159999999993</v>
      </c>
      <c r="F27" s="50">
        <f t="shared" si="8"/>
        <v>8096.9159999999993</v>
      </c>
      <c r="G27" s="65">
        <f t="shared" si="9"/>
        <v>24290.748</v>
      </c>
    </row>
    <row r="28" spans="1:7" hidden="1" x14ac:dyDescent="0.3">
      <c r="A28" s="89" t="s">
        <v>34</v>
      </c>
      <c r="B28" s="83" t="s">
        <v>28</v>
      </c>
      <c r="C28" s="5"/>
      <c r="D28" s="4">
        <f t="shared" si="6"/>
        <v>0</v>
      </c>
      <c r="E28" s="4">
        <f t="shared" si="7"/>
        <v>0</v>
      </c>
      <c r="F28" s="50">
        <f t="shared" si="8"/>
        <v>0</v>
      </c>
      <c r="G28" s="65">
        <f t="shared" si="9"/>
        <v>0</v>
      </c>
    </row>
    <row r="29" spans="1:7" hidden="1" x14ac:dyDescent="0.3">
      <c r="A29" s="89" t="s">
        <v>35</v>
      </c>
      <c r="B29" s="83" t="s">
        <v>30</v>
      </c>
      <c r="C29" s="5"/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</row>
    <row r="30" spans="1:7" x14ac:dyDescent="0.3">
      <c r="A30" s="89" t="s">
        <v>36</v>
      </c>
      <c r="B30" s="83" t="s">
        <v>25</v>
      </c>
      <c r="C30" s="5"/>
      <c r="D30" s="4">
        <f t="shared" si="6"/>
        <v>0</v>
      </c>
      <c r="E30" s="4">
        <f t="shared" si="7"/>
        <v>0</v>
      </c>
      <c r="F30" s="50">
        <f t="shared" si="8"/>
        <v>0</v>
      </c>
      <c r="G30" s="65">
        <f t="shared" si="9"/>
        <v>0</v>
      </c>
    </row>
    <row r="31" spans="1:7" x14ac:dyDescent="0.3">
      <c r="A31" s="89" t="s">
        <v>38</v>
      </c>
      <c r="B31" s="83" t="s">
        <v>22</v>
      </c>
      <c r="C31" s="5"/>
      <c r="D31" s="4"/>
      <c r="E31" s="4"/>
      <c r="F31" s="50"/>
      <c r="G31" s="65">
        <f t="shared" si="9"/>
        <v>0</v>
      </c>
    </row>
    <row r="32" spans="1:7" x14ac:dyDescent="0.3">
      <c r="A32" s="89" t="s">
        <v>47</v>
      </c>
      <c r="B32" s="83" t="s">
        <v>101</v>
      </c>
      <c r="C32" s="5"/>
      <c r="D32" s="4">
        <f>SUM(D34:D40)</f>
        <v>1547.43</v>
      </c>
      <c r="E32" s="4">
        <f t="shared" ref="E32:F32" si="10">SUM(E34:E40)</f>
        <v>0</v>
      </c>
      <c r="F32" s="4">
        <f t="shared" si="10"/>
        <v>0</v>
      </c>
      <c r="G32" s="65">
        <f t="shared" si="9"/>
        <v>1547.43</v>
      </c>
    </row>
    <row r="33" spans="1:7" x14ac:dyDescent="0.3">
      <c r="A33" s="89"/>
      <c r="B33" s="83" t="s">
        <v>43</v>
      </c>
      <c r="C33" s="2"/>
      <c r="D33" s="4"/>
      <c r="E33" s="4"/>
      <c r="F33" s="50"/>
      <c r="G33" s="65">
        <f t="shared" si="9"/>
        <v>0</v>
      </c>
    </row>
    <row r="34" spans="1:7" x14ac:dyDescent="0.3">
      <c r="A34" s="89"/>
      <c r="B34" s="83" t="s">
        <v>50</v>
      </c>
      <c r="C34" s="2"/>
      <c r="D34" s="4"/>
      <c r="E34" s="4"/>
      <c r="F34" s="50"/>
      <c r="G34" s="65">
        <f t="shared" si="9"/>
        <v>0</v>
      </c>
    </row>
    <row r="35" spans="1:7" hidden="1" x14ac:dyDescent="0.3">
      <c r="A35" s="89"/>
      <c r="B35" s="83" t="s">
        <v>55</v>
      </c>
      <c r="C35" s="2"/>
      <c r="D35" s="4"/>
      <c r="E35" s="4"/>
      <c r="F35" s="50"/>
      <c r="G35" s="65">
        <f t="shared" si="9"/>
        <v>0</v>
      </c>
    </row>
    <row r="36" spans="1:7" hidden="1" x14ac:dyDescent="0.3">
      <c r="A36" s="89"/>
      <c r="B36" s="83" t="s">
        <v>60</v>
      </c>
      <c r="C36" s="2"/>
      <c r="D36" s="4"/>
      <c r="E36" s="4"/>
      <c r="F36" s="50"/>
      <c r="G36" s="65">
        <f t="shared" si="9"/>
        <v>0</v>
      </c>
    </row>
    <row r="37" spans="1:7" hidden="1" x14ac:dyDescent="0.3">
      <c r="A37" s="89"/>
      <c r="B37" s="83" t="s">
        <v>49</v>
      </c>
      <c r="C37" s="2"/>
      <c r="D37" s="4"/>
      <c r="E37" s="4"/>
      <c r="F37" s="50"/>
      <c r="G37" s="65">
        <f t="shared" si="9"/>
        <v>0</v>
      </c>
    </row>
    <row r="38" spans="1:7" hidden="1" x14ac:dyDescent="0.3">
      <c r="A38" s="89"/>
      <c r="B38" s="83" t="s">
        <v>61</v>
      </c>
      <c r="C38" s="2"/>
      <c r="D38" s="4"/>
      <c r="E38" s="4"/>
      <c r="F38" s="50"/>
      <c r="G38" s="65">
        <f t="shared" si="9"/>
        <v>0</v>
      </c>
    </row>
    <row r="39" spans="1:7" hidden="1" x14ac:dyDescent="0.3">
      <c r="A39" s="89"/>
      <c r="B39" s="83" t="s">
        <v>69</v>
      </c>
      <c r="C39" s="2"/>
      <c r="D39" s="4"/>
      <c r="E39" s="4"/>
      <c r="F39" s="50"/>
      <c r="G39" s="65">
        <f t="shared" si="9"/>
        <v>0</v>
      </c>
    </row>
    <row r="40" spans="1:7" ht="16.2" thickBot="1" x14ac:dyDescent="0.35">
      <c r="A40" s="89"/>
      <c r="B40" s="84" t="s">
        <v>85</v>
      </c>
      <c r="C40" s="6"/>
      <c r="D40" s="7">
        <f>526.07+1021.36</f>
        <v>1547.43</v>
      </c>
      <c r="E40" s="7"/>
      <c r="F40" s="60"/>
      <c r="G40" s="66">
        <f t="shared" si="9"/>
        <v>1547.43</v>
      </c>
    </row>
    <row r="41" spans="1:7" ht="21" customHeight="1" thickBot="1" x14ac:dyDescent="0.35">
      <c r="A41" s="93"/>
      <c r="B41" s="48" t="s">
        <v>40</v>
      </c>
      <c r="C41" s="49"/>
      <c r="D41" s="40"/>
      <c r="E41" s="40"/>
      <c r="F41" s="114"/>
      <c r="G41" s="115">
        <f>G17-G20</f>
        <v>-40390.212000000058</v>
      </c>
    </row>
    <row r="42" spans="1:7" s="29" customFormat="1" x14ac:dyDescent="0.3">
      <c r="D42" s="101"/>
      <c r="E42" s="101"/>
      <c r="F42" s="101"/>
      <c r="G42" s="102"/>
    </row>
    <row r="43" spans="1:7" s="29" customFormat="1" x14ac:dyDescent="0.3">
      <c r="D43" s="101"/>
      <c r="E43" s="101"/>
      <c r="F43" s="101"/>
      <c r="G43" s="102"/>
    </row>
    <row r="44" spans="1:7" s="29" customFormat="1" x14ac:dyDescent="0.3">
      <c r="D44" s="101"/>
      <c r="E44" s="101"/>
      <c r="F44" s="101"/>
      <c r="G44" s="102"/>
    </row>
  </sheetData>
  <mergeCells count="4">
    <mergeCell ref="A4:L4"/>
    <mergeCell ref="A5:L5"/>
    <mergeCell ref="A6:L6"/>
    <mergeCell ref="R4:S4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workbookViewId="0">
      <selection activeCell="H45" sqref="H45"/>
    </sheetView>
  </sheetViews>
  <sheetFormatPr defaultColWidth="9.109375" defaultRowHeight="15.6" x14ac:dyDescent="0.3"/>
  <cols>
    <col min="1" max="1" width="5.6640625" style="1" customWidth="1"/>
    <col min="2" max="2" width="41.44140625" style="1" customWidth="1"/>
    <col min="3" max="3" width="9.44140625" style="1" bestFit="1" customWidth="1"/>
    <col min="4" max="4" width="10.109375" style="1" customWidth="1"/>
    <col min="5" max="5" width="10.6640625" style="1" customWidth="1"/>
    <col min="6" max="6" width="9.5546875" style="1" customWidth="1"/>
    <col min="7" max="7" width="11.33203125" style="1" customWidth="1"/>
    <col min="8" max="8" width="9.33203125" style="1" customWidth="1"/>
    <col min="9" max="10" width="9.5546875" style="1" customWidth="1"/>
    <col min="11" max="11" width="11.109375" style="1" customWidth="1"/>
    <col min="12" max="13" width="9.44140625" style="1" customWidth="1"/>
    <col min="14" max="14" width="10.33203125" style="1" customWidth="1"/>
    <col min="15" max="15" width="13.109375" style="1" customWidth="1"/>
    <col min="16" max="16" width="12.88671875" style="1" customWidth="1"/>
    <col min="17" max="17" width="10" style="1" customWidth="1"/>
    <col min="18" max="18" width="9.33203125" style="1" customWidth="1"/>
    <col min="19" max="19" width="12.44140625" style="1" customWidth="1"/>
    <col min="20" max="20" width="13.44140625" style="1" customWidth="1"/>
    <col min="21" max="21" width="9.44140625" style="1" customWidth="1"/>
    <col min="22" max="22" width="9.109375" style="1" customWidth="1"/>
    <col min="23" max="16384" width="9.109375" style="1"/>
  </cols>
  <sheetData>
    <row r="1" spans="1:21" s="334" customFormat="1" x14ac:dyDescent="0.3">
      <c r="B1" s="334" t="s">
        <v>113</v>
      </c>
    </row>
    <row r="2" spans="1:21" x14ac:dyDescent="0.3">
      <c r="B2" s="334" t="s">
        <v>105</v>
      </c>
      <c r="C2" s="334"/>
      <c r="D2" s="334"/>
    </row>
    <row r="3" spans="1:21" x14ac:dyDescent="0.3">
      <c r="B3" s="334" t="s">
        <v>106</v>
      </c>
      <c r="C3" s="334"/>
      <c r="D3" s="334"/>
      <c r="E3" s="326"/>
      <c r="F3" s="326"/>
      <c r="G3" s="326"/>
      <c r="H3" s="326"/>
      <c r="I3" s="327"/>
      <c r="J3" s="327"/>
      <c r="K3" s="327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D4" s="326"/>
      <c r="E4" s="326"/>
      <c r="F4" s="326"/>
      <c r="G4" s="326"/>
      <c r="H4" s="326"/>
      <c r="I4" s="327"/>
      <c r="J4" s="327"/>
      <c r="K4" s="327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1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O5" s="263"/>
      <c r="P5" s="355"/>
      <c r="Q5" s="355"/>
    </row>
    <row r="6" spans="1:21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1" x14ac:dyDescent="0.3">
      <c r="A7" s="351" t="s">
        <v>138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21" ht="16.2" thickBot="1" x14ac:dyDescent="0.35">
      <c r="B8" s="1" t="s">
        <v>39</v>
      </c>
      <c r="J8" s="1">
        <v>3283.6</v>
      </c>
    </row>
    <row r="9" spans="1:21" ht="21.75" customHeight="1" thickBot="1" x14ac:dyDescent="0.35">
      <c r="A9" s="131"/>
      <c r="B9" s="122" t="s">
        <v>2</v>
      </c>
      <c r="C9" s="220" t="s">
        <v>3</v>
      </c>
      <c r="D9" s="123" t="s">
        <v>4</v>
      </c>
      <c r="E9" s="123" t="s">
        <v>5</v>
      </c>
      <c r="F9" s="124" t="s">
        <v>6</v>
      </c>
      <c r="G9" s="172" t="s">
        <v>104</v>
      </c>
    </row>
    <row r="10" spans="1:21" ht="16.2" x14ac:dyDescent="0.35">
      <c r="A10" s="132" t="s">
        <v>7</v>
      </c>
      <c r="B10" s="82" t="s">
        <v>8</v>
      </c>
      <c r="C10" s="302"/>
      <c r="D10" s="44">
        <f t="shared" ref="D10:E10" si="0">SUM(D11:D17)</f>
        <v>45707.712</v>
      </c>
      <c r="E10" s="44">
        <f t="shared" si="0"/>
        <v>45707.712</v>
      </c>
      <c r="F10" s="125">
        <f>SUM(F11:F17)</f>
        <v>38483.792000000001</v>
      </c>
      <c r="G10" s="69">
        <f t="shared" ref="G10" si="1">SUM(G11:G17)</f>
        <v>129899.21599999999</v>
      </c>
    </row>
    <row r="11" spans="1:21" ht="16.2" x14ac:dyDescent="0.35">
      <c r="A11" s="132" t="s">
        <v>9</v>
      </c>
      <c r="B11" s="83" t="s">
        <v>10</v>
      </c>
      <c r="C11" s="303">
        <v>8.2799999999999994</v>
      </c>
      <c r="D11" s="4">
        <f>C11*$J$8</f>
        <v>27188.207999999999</v>
      </c>
      <c r="E11" s="4">
        <f>C11*$J$8</f>
        <v>27188.207999999999</v>
      </c>
      <c r="F11" s="50">
        <f>C11*$J$8</f>
        <v>27188.207999999999</v>
      </c>
      <c r="G11" s="65">
        <f>SUM(D11:F11)</f>
        <v>81564.623999999996</v>
      </c>
    </row>
    <row r="12" spans="1:21" ht="16.2" x14ac:dyDescent="0.35">
      <c r="A12" s="132" t="s">
        <v>11</v>
      </c>
      <c r="B12" s="83" t="s">
        <v>12</v>
      </c>
      <c r="C12" s="303">
        <v>2.57</v>
      </c>
      <c r="D12" s="4">
        <f t="shared" ref="D12:D17" si="2">C12*$J$8</f>
        <v>8438.851999999999</v>
      </c>
      <c r="E12" s="4">
        <f t="shared" ref="E12:E17" si="3">C12*$J$8</f>
        <v>8438.851999999999</v>
      </c>
      <c r="F12" s="50">
        <f t="shared" ref="F12:F17" si="4">C12*$J$8</f>
        <v>8438.851999999999</v>
      </c>
      <c r="G12" s="65">
        <f t="shared" ref="G12:G17" si="5">SUM(D12:F12)</f>
        <v>25316.555999999997</v>
      </c>
    </row>
    <row r="13" spans="1:21" ht="16.2" x14ac:dyDescent="0.35">
      <c r="A13" s="132" t="s">
        <v>13</v>
      </c>
      <c r="B13" s="83" t="s">
        <v>23</v>
      </c>
      <c r="C13" s="303">
        <v>2.2000000000000002</v>
      </c>
      <c r="D13" s="4">
        <f t="shared" si="2"/>
        <v>7223.92</v>
      </c>
      <c r="E13" s="4">
        <f t="shared" si="3"/>
        <v>7223.92</v>
      </c>
      <c r="F13" s="50">
        <v>0</v>
      </c>
      <c r="G13" s="65">
        <f t="shared" si="5"/>
        <v>14447.84</v>
      </c>
    </row>
    <row r="14" spans="1:21" ht="16.2" x14ac:dyDescent="0.35">
      <c r="A14" s="132" t="s">
        <v>24</v>
      </c>
      <c r="B14" s="83" t="s">
        <v>25</v>
      </c>
      <c r="C14" s="303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5"/>
        <v>0</v>
      </c>
    </row>
    <row r="15" spans="1:21" ht="16.2" x14ac:dyDescent="0.35">
      <c r="A15" s="132" t="s">
        <v>26</v>
      </c>
      <c r="B15" s="83" t="s">
        <v>14</v>
      </c>
      <c r="C15" s="303">
        <v>0.87</v>
      </c>
      <c r="D15" s="4">
        <f t="shared" si="2"/>
        <v>2856.732</v>
      </c>
      <c r="E15" s="4">
        <f t="shared" si="3"/>
        <v>2856.732</v>
      </c>
      <c r="F15" s="50">
        <f t="shared" si="4"/>
        <v>2856.732</v>
      </c>
      <c r="G15" s="65">
        <f t="shared" si="5"/>
        <v>8570.1959999999999</v>
      </c>
    </row>
    <row r="16" spans="1:21" ht="16.2" x14ac:dyDescent="0.35">
      <c r="A16" s="132" t="s">
        <v>27</v>
      </c>
      <c r="B16" s="83" t="s">
        <v>28</v>
      </c>
      <c r="C16" s="303">
        <v>0</v>
      </c>
      <c r="D16" s="4">
        <f t="shared" si="2"/>
        <v>0</v>
      </c>
      <c r="E16" s="4">
        <f t="shared" si="3"/>
        <v>0</v>
      </c>
      <c r="F16" s="50">
        <f t="shared" si="4"/>
        <v>0</v>
      </c>
      <c r="G16" s="65">
        <f t="shared" si="5"/>
        <v>0</v>
      </c>
    </row>
    <row r="17" spans="1:7" ht="16.8" thickBot="1" x14ac:dyDescent="0.4">
      <c r="A17" s="132" t="s">
        <v>29</v>
      </c>
      <c r="B17" s="84" t="s">
        <v>30</v>
      </c>
      <c r="C17" s="304">
        <v>0</v>
      </c>
      <c r="D17" s="7">
        <f t="shared" si="2"/>
        <v>0</v>
      </c>
      <c r="E17" s="7">
        <f t="shared" si="3"/>
        <v>0</v>
      </c>
      <c r="F17" s="60">
        <f t="shared" si="4"/>
        <v>0</v>
      </c>
      <c r="G17" s="66">
        <f t="shared" si="5"/>
        <v>0</v>
      </c>
    </row>
    <row r="18" spans="1:7" ht="20.25" customHeight="1" thickBot="1" x14ac:dyDescent="0.4">
      <c r="A18" s="134" t="s">
        <v>37</v>
      </c>
      <c r="B18" s="117" t="s">
        <v>15</v>
      </c>
      <c r="C18" s="300">
        <f>C11+C12+C13+C15</f>
        <v>13.92</v>
      </c>
      <c r="D18" s="25">
        <v>37664.57</v>
      </c>
      <c r="E18" s="25">
        <v>41854.54</v>
      </c>
      <c r="F18" s="61">
        <v>47890.55</v>
      </c>
      <c r="G18" s="190">
        <f>SUM(D18:F18)+G19</f>
        <v>128309.66</v>
      </c>
    </row>
    <row r="19" spans="1:7" ht="16.2" x14ac:dyDescent="0.35">
      <c r="A19" s="132"/>
      <c r="B19" s="83" t="s">
        <v>111</v>
      </c>
      <c r="C19" s="303"/>
      <c r="D19" s="4">
        <v>300</v>
      </c>
      <c r="E19" s="4">
        <v>300</v>
      </c>
      <c r="F19" s="50">
        <v>300</v>
      </c>
      <c r="G19" s="57">
        <f>SUM(D19:F19)</f>
        <v>900</v>
      </c>
    </row>
    <row r="20" spans="1:7" ht="16.8" thickBot="1" x14ac:dyDescent="0.4">
      <c r="A20" s="132"/>
      <c r="B20" s="84"/>
      <c r="C20" s="304"/>
      <c r="D20" s="7"/>
      <c r="E20" s="7"/>
      <c r="F20" s="60"/>
      <c r="G20" s="66"/>
    </row>
    <row r="21" spans="1:7" ht="17.25" customHeight="1" thickBot="1" x14ac:dyDescent="0.4">
      <c r="A21" s="132" t="s">
        <v>16</v>
      </c>
      <c r="B21" s="117" t="s">
        <v>17</v>
      </c>
      <c r="C21" s="300"/>
      <c r="D21" s="25">
        <f>SUM(D22:D33)</f>
        <v>150341.008</v>
      </c>
      <c r="E21" s="25">
        <f t="shared" ref="E21:F21" si="6">SUM(E22:E33)</f>
        <v>36477.156000000003</v>
      </c>
      <c r="F21" s="61">
        <f t="shared" si="6"/>
        <v>30497.747999999996</v>
      </c>
      <c r="G21" s="197">
        <f>SUM(D21:F21)</f>
        <v>217315.91199999998</v>
      </c>
    </row>
    <row r="22" spans="1:7" ht="16.2" x14ac:dyDescent="0.35">
      <c r="A22" s="132" t="s">
        <v>18</v>
      </c>
      <c r="B22" s="86" t="s">
        <v>12</v>
      </c>
      <c r="C22" s="305">
        <v>2.57</v>
      </c>
      <c r="D22" s="12">
        <f t="shared" ref="D22:D31" si="7">C22*$J$8</f>
        <v>8438.851999999999</v>
      </c>
      <c r="E22" s="12">
        <v>8439</v>
      </c>
      <c r="F22" s="52">
        <f>C22*$J$8</f>
        <v>8438.851999999999</v>
      </c>
      <c r="G22" s="69">
        <f t="shared" ref="G22:G41" si="8">SUM(D22:F22)</f>
        <v>25316.703999999998</v>
      </c>
    </row>
    <row r="23" spans="1:7" ht="16.2" x14ac:dyDescent="0.35">
      <c r="A23" s="132" t="s">
        <v>19</v>
      </c>
      <c r="B23" s="83" t="s">
        <v>44</v>
      </c>
      <c r="C23" s="303">
        <v>3.99</v>
      </c>
      <c r="D23" s="4">
        <f t="shared" si="7"/>
        <v>13101.564</v>
      </c>
      <c r="E23" s="4">
        <f t="shared" ref="E23:E31" si="9">C23*$J$8</f>
        <v>13101.564</v>
      </c>
      <c r="F23" s="50">
        <f>C23*$J$8</f>
        <v>13101.564</v>
      </c>
      <c r="G23" s="65">
        <f t="shared" si="8"/>
        <v>39304.692000000003</v>
      </c>
    </row>
    <row r="24" spans="1:7" ht="16.8" thickBot="1" x14ac:dyDescent="0.4">
      <c r="A24" s="135" t="s">
        <v>20</v>
      </c>
      <c r="B24" s="84" t="s">
        <v>23</v>
      </c>
      <c r="C24" s="304">
        <v>2.2000000000000002</v>
      </c>
      <c r="D24" s="4">
        <v>7224</v>
      </c>
      <c r="E24" s="4">
        <v>7224</v>
      </c>
      <c r="F24" s="50">
        <v>0</v>
      </c>
      <c r="G24" s="66">
        <f t="shared" si="8"/>
        <v>14448</v>
      </c>
    </row>
    <row r="25" spans="1:7" ht="19.5" customHeight="1" thickBot="1" x14ac:dyDescent="0.35">
      <c r="A25" s="139" t="s">
        <v>21</v>
      </c>
      <c r="B25" s="162" t="s">
        <v>45</v>
      </c>
      <c r="C25" s="224"/>
      <c r="D25" s="27">
        <v>114287</v>
      </c>
      <c r="E25" s="27">
        <v>423</v>
      </c>
      <c r="F25" s="78">
        <v>2817</v>
      </c>
      <c r="G25" s="208">
        <f t="shared" si="8"/>
        <v>117527</v>
      </c>
    </row>
    <row r="26" spans="1:7" ht="16.2" x14ac:dyDescent="0.35">
      <c r="A26" s="137" t="s">
        <v>31</v>
      </c>
      <c r="B26" s="86" t="s">
        <v>46</v>
      </c>
      <c r="C26" s="305">
        <v>1</v>
      </c>
      <c r="D26" s="12">
        <f t="shared" si="7"/>
        <v>3283.6</v>
      </c>
      <c r="E26" s="12">
        <f t="shared" si="9"/>
        <v>3283.6</v>
      </c>
      <c r="F26" s="52">
        <f t="shared" ref="F26:F31" si="10">C26*$J$8</f>
        <v>3283.6</v>
      </c>
      <c r="G26" s="69">
        <f t="shared" si="8"/>
        <v>9850.7999999999993</v>
      </c>
    </row>
    <row r="27" spans="1:7" ht="16.2" x14ac:dyDescent="0.35">
      <c r="A27" s="132" t="s">
        <v>32</v>
      </c>
      <c r="B27" s="83" t="s">
        <v>42</v>
      </c>
      <c r="C27" s="303">
        <v>0.35</v>
      </c>
      <c r="D27" s="4">
        <f t="shared" si="7"/>
        <v>1149.26</v>
      </c>
      <c r="E27" s="4">
        <f t="shared" si="9"/>
        <v>1149.26</v>
      </c>
      <c r="F27" s="50"/>
      <c r="G27" s="65">
        <f t="shared" si="8"/>
        <v>2298.52</v>
      </c>
    </row>
    <row r="28" spans="1:7" ht="16.2" x14ac:dyDescent="0.35">
      <c r="A28" s="132" t="s">
        <v>33</v>
      </c>
      <c r="B28" s="83" t="s">
        <v>14</v>
      </c>
      <c r="C28" s="303">
        <v>0.87</v>
      </c>
      <c r="D28" s="4">
        <f t="shared" si="7"/>
        <v>2856.732</v>
      </c>
      <c r="E28" s="4">
        <f t="shared" si="9"/>
        <v>2856.732</v>
      </c>
      <c r="F28" s="50">
        <f t="shared" si="10"/>
        <v>2856.732</v>
      </c>
      <c r="G28" s="65">
        <f t="shared" si="8"/>
        <v>8570.1959999999999</v>
      </c>
    </row>
    <row r="29" spans="1:7" hidden="1" x14ac:dyDescent="0.3">
      <c r="A29" s="132" t="s">
        <v>34</v>
      </c>
      <c r="B29" s="83" t="s">
        <v>28</v>
      </c>
      <c r="C29" s="2">
        <v>0</v>
      </c>
      <c r="D29" s="4">
        <f t="shared" si="7"/>
        <v>0</v>
      </c>
      <c r="E29" s="4">
        <f t="shared" si="9"/>
        <v>0</v>
      </c>
      <c r="F29" s="50">
        <f t="shared" si="10"/>
        <v>0</v>
      </c>
      <c r="G29" s="65">
        <f t="shared" si="8"/>
        <v>0</v>
      </c>
    </row>
    <row r="30" spans="1:7" hidden="1" x14ac:dyDescent="0.3">
      <c r="A30" s="132" t="s">
        <v>35</v>
      </c>
      <c r="B30" s="83" t="s">
        <v>30</v>
      </c>
      <c r="C30" s="2">
        <v>0</v>
      </c>
      <c r="D30" s="4">
        <f t="shared" si="7"/>
        <v>0</v>
      </c>
      <c r="E30" s="4">
        <f t="shared" si="9"/>
        <v>0</v>
      </c>
      <c r="F30" s="50">
        <f t="shared" si="10"/>
        <v>0</v>
      </c>
      <c r="G30" s="65">
        <f t="shared" si="8"/>
        <v>0</v>
      </c>
    </row>
    <row r="31" spans="1:7" x14ac:dyDescent="0.3">
      <c r="A31" s="132" t="s">
        <v>36</v>
      </c>
      <c r="B31" s="83" t="s">
        <v>25</v>
      </c>
      <c r="C31" s="2"/>
      <c r="D31" s="4">
        <f t="shared" si="7"/>
        <v>0</v>
      </c>
      <c r="E31" s="4">
        <f t="shared" si="9"/>
        <v>0</v>
      </c>
      <c r="F31" s="50">
        <f t="shared" si="10"/>
        <v>0</v>
      </c>
      <c r="G31" s="65">
        <f t="shared" si="8"/>
        <v>0</v>
      </c>
    </row>
    <row r="32" spans="1:7" hidden="1" x14ac:dyDescent="0.3">
      <c r="A32" s="132" t="s">
        <v>38</v>
      </c>
      <c r="B32" s="83" t="s">
        <v>22</v>
      </c>
      <c r="C32" s="2"/>
      <c r="D32" s="4"/>
      <c r="E32" s="4"/>
      <c r="F32" s="50"/>
      <c r="G32" s="65">
        <f t="shared" si="8"/>
        <v>0</v>
      </c>
    </row>
    <row r="33" spans="1:19" x14ac:dyDescent="0.3">
      <c r="A33" s="132" t="s">
        <v>47</v>
      </c>
      <c r="B33" s="83" t="s">
        <v>101</v>
      </c>
      <c r="C33" s="2"/>
      <c r="D33" s="4">
        <f>SUM(D35:D41)</f>
        <v>0</v>
      </c>
      <c r="E33" s="4">
        <f t="shared" ref="E33:F33" si="11">SUM(E35:E41)</f>
        <v>0</v>
      </c>
      <c r="F33" s="50">
        <f t="shared" si="11"/>
        <v>0</v>
      </c>
      <c r="G33" s="65">
        <f t="shared" si="8"/>
        <v>0</v>
      </c>
    </row>
    <row r="34" spans="1:19" x14ac:dyDescent="0.3">
      <c r="A34" s="132"/>
      <c r="B34" s="83" t="s">
        <v>43</v>
      </c>
      <c r="C34" s="2"/>
      <c r="D34" s="4"/>
      <c r="E34" s="4"/>
      <c r="F34" s="50"/>
      <c r="G34" s="65">
        <f t="shared" si="8"/>
        <v>0</v>
      </c>
    </row>
    <row r="35" spans="1:19" x14ac:dyDescent="0.3">
      <c r="A35" s="132"/>
      <c r="B35" s="83" t="s">
        <v>57</v>
      </c>
      <c r="C35" s="2"/>
      <c r="D35" s="4"/>
      <c r="E35" s="4"/>
      <c r="F35" s="50"/>
      <c r="G35" s="65">
        <f t="shared" si="8"/>
        <v>0</v>
      </c>
    </row>
    <row r="36" spans="1:19" x14ac:dyDescent="0.3">
      <c r="A36" s="132"/>
      <c r="B36" s="83" t="s">
        <v>85</v>
      </c>
      <c r="C36" s="2"/>
      <c r="D36" s="4"/>
      <c r="E36" s="4"/>
      <c r="F36" s="50"/>
      <c r="G36" s="65">
        <f t="shared" si="8"/>
        <v>0</v>
      </c>
    </row>
    <row r="37" spans="1:19" x14ac:dyDescent="0.3">
      <c r="A37" s="132"/>
      <c r="B37" s="83" t="s">
        <v>49</v>
      </c>
      <c r="C37" s="2"/>
      <c r="D37" s="4"/>
      <c r="E37" s="4"/>
      <c r="F37" s="50"/>
      <c r="G37" s="65">
        <f t="shared" si="8"/>
        <v>0</v>
      </c>
    </row>
    <row r="38" spans="1:19" x14ac:dyDescent="0.3">
      <c r="A38" s="132"/>
      <c r="B38" s="83" t="s">
        <v>73</v>
      </c>
      <c r="C38" s="2"/>
      <c r="D38" s="4"/>
      <c r="E38" s="4"/>
      <c r="F38" s="50"/>
      <c r="G38" s="65">
        <f t="shared" si="8"/>
        <v>0</v>
      </c>
    </row>
    <row r="39" spans="1:19" x14ac:dyDescent="0.3">
      <c r="A39" s="132"/>
      <c r="B39" s="83"/>
      <c r="C39" s="2"/>
      <c r="D39" s="4"/>
      <c r="E39" s="4"/>
      <c r="F39" s="50"/>
      <c r="G39" s="65">
        <f t="shared" si="8"/>
        <v>0</v>
      </c>
    </row>
    <row r="40" spans="1:19" x14ac:dyDescent="0.3">
      <c r="A40" s="132"/>
      <c r="B40" s="83"/>
      <c r="C40" s="2"/>
      <c r="D40" s="4"/>
      <c r="E40" s="4"/>
      <c r="F40" s="50"/>
      <c r="G40" s="65">
        <f t="shared" si="8"/>
        <v>0</v>
      </c>
    </row>
    <row r="41" spans="1:19" ht="16.2" thickBot="1" x14ac:dyDescent="0.35">
      <c r="A41" s="135"/>
      <c r="B41" s="84"/>
      <c r="C41" s="6"/>
      <c r="D41" s="7"/>
      <c r="E41" s="7"/>
      <c r="F41" s="60"/>
      <c r="G41" s="66">
        <f t="shared" si="8"/>
        <v>0</v>
      </c>
    </row>
    <row r="42" spans="1:19" ht="21.75" customHeight="1" thickBot="1" x14ac:dyDescent="0.35">
      <c r="A42" s="139"/>
      <c r="B42" s="128" t="s">
        <v>40</v>
      </c>
      <c r="C42" s="49"/>
      <c r="D42" s="40"/>
      <c r="E42" s="40"/>
      <c r="F42" s="114"/>
      <c r="G42" s="115">
        <f>G18-G21</f>
        <v>-89006.251999999979</v>
      </c>
    </row>
    <row r="44" spans="1:19" x14ac:dyDescent="0.3">
      <c r="D44" s="14"/>
      <c r="G44" s="14"/>
    </row>
    <row r="45" spans="1:19" x14ac:dyDescent="0.3">
      <c r="D45" s="14"/>
      <c r="S45" s="14"/>
    </row>
  </sheetData>
  <mergeCells count="4">
    <mergeCell ref="A5:K5"/>
    <mergeCell ref="A6:K6"/>
    <mergeCell ref="A7:K7"/>
    <mergeCell ref="P5:Q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workbookViewId="0">
      <selection activeCell="N40" sqref="N40"/>
    </sheetView>
  </sheetViews>
  <sheetFormatPr defaultColWidth="9.109375" defaultRowHeight="15.6" x14ac:dyDescent="0.3"/>
  <cols>
    <col min="1" max="1" width="6.5546875" style="1" customWidth="1"/>
    <col min="2" max="2" width="34.88671875" style="1" customWidth="1"/>
    <col min="3" max="3" width="8.5546875" style="1" customWidth="1"/>
    <col min="4" max="4" width="10.109375" style="1" customWidth="1"/>
    <col min="5" max="5" width="9.88671875" style="1" customWidth="1"/>
    <col min="6" max="6" width="10.44140625" style="1" customWidth="1"/>
    <col min="7" max="7" width="11.6640625" style="1" customWidth="1"/>
    <col min="8" max="8" width="9.33203125" style="1" customWidth="1"/>
    <col min="9" max="10" width="8.5546875" style="1" customWidth="1"/>
    <col min="11" max="11" width="12.6640625" style="1" customWidth="1"/>
    <col min="12" max="13" width="9.109375" style="1" customWidth="1"/>
    <col min="14" max="14" width="10" style="1" customWidth="1"/>
    <col min="15" max="15" width="13.5546875" style="1" customWidth="1"/>
    <col min="16" max="16" width="10.44140625" style="1" customWidth="1"/>
    <col min="17" max="17" width="9.88671875" style="1" customWidth="1"/>
    <col min="18" max="18" width="10" style="1" customWidth="1"/>
    <col min="19" max="19" width="12.6640625" style="1" customWidth="1"/>
    <col min="20" max="20" width="10.44140625" style="1" customWidth="1"/>
    <col min="21" max="21" width="9.44140625" style="1" customWidth="1"/>
    <col min="22" max="16384" width="9.109375" style="1"/>
  </cols>
  <sheetData>
    <row r="2" spans="1:21" x14ac:dyDescent="0.3">
      <c r="B2" s="334" t="s">
        <v>113</v>
      </c>
    </row>
    <row r="3" spans="1:21" x14ac:dyDescent="0.3">
      <c r="B3" s="334" t="s">
        <v>105</v>
      </c>
      <c r="C3" s="334"/>
      <c r="D3" s="334"/>
      <c r="E3" s="326"/>
      <c r="F3" s="326"/>
      <c r="G3" s="326"/>
      <c r="H3" s="326"/>
      <c r="I3" s="326"/>
      <c r="J3" s="327"/>
      <c r="K3" s="327"/>
      <c r="L3" s="327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B4" s="334" t="s">
        <v>106</v>
      </c>
      <c r="C4" s="334"/>
      <c r="D4" s="334"/>
      <c r="E4" s="326"/>
      <c r="F4" s="326"/>
      <c r="G4" s="326"/>
      <c r="H4" s="326"/>
      <c r="I4" s="326"/>
      <c r="J4" s="327"/>
      <c r="K4" s="327"/>
      <c r="L4" s="327"/>
      <c r="M4" s="326"/>
      <c r="N4" s="326"/>
      <c r="O4" s="326"/>
      <c r="P4" s="326"/>
      <c r="Q4" s="326"/>
      <c r="R4" s="326"/>
      <c r="S4" s="326"/>
      <c r="T4" s="326"/>
      <c r="U4" s="326"/>
    </row>
    <row r="6" spans="1:21" x14ac:dyDescent="0.3">
      <c r="A6" s="351" t="s">
        <v>0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1" x14ac:dyDescent="0.3">
      <c r="A7" s="351" t="s">
        <v>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21" x14ac:dyDescent="0.3">
      <c r="A8" s="351" t="s">
        <v>140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</row>
    <row r="9" spans="1:21" ht="16.2" thickBot="1" x14ac:dyDescent="0.35">
      <c r="B9" s="1" t="s">
        <v>82</v>
      </c>
      <c r="J9" s="1">
        <v>2711.3</v>
      </c>
    </row>
    <row r="10" spans="1:21" s="121" customFormat="1" ht="27" customHeight="1" thickBot="1" x14ac:dyDescent="0.35">
      <c r="A10" s="146"/>
      <c r="B10" s="143" t="s">
        <v>2</v>
      </c>
      <c r="C10" s="319" t="s">
        <v>3</v>
      </c>
      <c r="D10" s="144" t="s">
        <v>4</v>
      </c>
      <c r="E10" s="144" t="s">
        <v>5</v>
      </c>
      <c r="F10" s="145" t="s">
        <v>6</v>
      </c>
      <c r="G10" s="172" t="s">
        <v>104</v>
      </c>
    </row>
    <row r="11" spans="1:21" ht="16.8" thickBot="1" x14ac:dyDescent="0.4">
      <c r="A11" s="137" t="s">
        <v>7</v>
      </c>
      <c r="B11" s="48" t="s">
        <v>8</v>
      </c>
      <c r="C11" s="235"/>
      <c r="D11" s="41">
        <f t="shared" ref="D11:E11" si="0">SUM(D12:D18)</f>
        <v>29147.300999999999</v>
      </c>
      <c r="E11" s="41">
        <f t="shared" si="0"/>
        <v>29147.300999999999</v>
      </c>
      <c r="F11" s="58">
        <f>SUM(F12:F18)</f>
        <v>23181.614999999998</v>
      </c>
      <c r="G11" s="115">
        <f>SUM(D11:F11)</f>
        <v>81476.217000000004</v>
      </c>
    </row>
    <row r="12" spans="1:21" ht="16.2" x14ac:dyDescent="0.35">
      <c r="A12" s="132" t="s">
        <v>9</v>
      </c>
      <c r="B12" s="86" t="s">
        <v>10</v>
      </c>
      <c r="C12" s="305">
        <v>6.29</v>
      </c>
      <c r="D12" s="12">
        <v>17380</v>
      </c>
      <c r="E12" s="12">
        <v>17380</v>
      </c>
      <c r="F12" s="52">
        <f>C12*$J$9</f>
        <v>17054.077000000001</v>
      </c>
      <c r="G12" s="69">
        <f t="shared" ref="G12:G18" si="1">SUM(D12:F12)</f>
        <v>51814.077000000005</v>
      </c>
    </row>
    <row r="13" spans="1:21" ht="16.2" x14ac:dyDescent="0.35">
      <c r="A13" s="132" t="s">
        <v>11</v>
      </c>
      <c r="B13" s="83" t="s">
        <v>12</v>
      </c>
      <c r="C13" s="303">
        <v>1.69</v>
      </c>
      <c r="D13" s="4">
        <v>4257</v>
      </c>
      <c r="E13" s="4">
        <v>4257</v>
      </c>
      <c r="F13" s="50">
        <f t="shared" ref="F13:F18" si="2">C13*$J$9</f>
        <v>4582.0969999999998</v>
      </c>
      <c r="G13" s="65">
        <f t="shared" si="1"/>
        <v>13096.097</v>
      </c>
    </row>
    <row r="14" spans="1:21" ht="16.2" x14ac:dyDescent="0.35">
      <c r="A14" s="132" t="s">
        <v>13</v>
      </c>
      <c r="B14" s="83" t="s">
        <v>23</v>
      </c>
      <c r="C14" s="303">
        <v>2.2000000000000002</v>
      </c>
      <c r="D14" s="4">
        <f t="shared" ref="D14" si="3">C14*$J$9</f>
        <v>5964.8600000000006</v>
      </c>
      <c r="E14" s="4">
        <f t="shared" ref="E14" si="4">C14*$J$9</f>
        <v>5964.8600000000006</v>
      </c>
      <c r="F14" s="50">
        <v>0</v>
      </c>
      <c r="G14" s="65">
        <f t="shared" si="1"/>
        <v>11929.720000000001</v>
      </c>
    </row>
    <row r="15" spans="1:21" ht="16.2" x14ac:dyDescent="0.35">
      <c r="A15" s="132" t="s">
        <v>24</v>
      </c>
      <c r="B15" s="83" t="s">
        <v>25</v>
      </c>
      <c r="C15" s="303"/>
      <c r="D15" s="4">
        <f t="shared" ref="D15:D18" si="5">C15*$J$9</f>
        <v>0</v>
      </c>
      <c r="E15" s="4">
        <f t="shared" ref="E15:E18" si="6">C15*$J$9</f>
        <v>0</v>
      </c>
      <c r="F15" s="50">
        <f t="shared" si="2"/>
        <v>0</v>
      </c>
      <c r="G15" s="65">
        <f t="shared" si="1"/>
        <v>0</v>
      </c>
    </row>
    <row r="16" spans="1:21" ht="16.8" thickBot="1" x14ac:dyDescent="0.4">
      <c r="A16" s="132" t="s">
        <v>26</v>
      </c>
      <c r="B16" s="83" t="s">
        <v>14</v>
      </c>
      <c r="C16" s="303">
        <v>0.56999999999999995</v>
      </c>
      <c r="D16" s="4">
        <f t="shared" si="5"/>
        <v>1545.441</v>
      </c>
      <c r="E16" s="4">
        <f t="shared" si="6"/>
        <v>1545.441</v>
      </c>
      <c r="F16" s="50">
        <f t="shared" si="2"/>
        <v>1545.441</v>
      </c>
      <c r="G16" s="65">
        <f t="shared" si="1"/>
        <v>4636.3230000000003</v>
      </c>
    </row>
    <row r="17" spans="1:7" ht="16.8" hidden="1" thickBot="1" x14ac:dyDescent="0.4">
      <c r="A17" s="132" t="s">
        <v>27</v>
      </c>
      <c r="B17" s="83" t="s">
        <v>28</v>
      </c>
      <c r="C17" s="303">
        <v>0</v>
      </c>
      <c r="D17" s="4">
        <f t="shared" si="5"/>
        <v>0</v>
      </c>
      <c r="E17" s="4">
        <f t="shared" si="6"/>
        <v>0</v>
      </c>
      <c r="F17" s="50">
        <f t="shared" si="2"/>
        <v>0</v>
      </c>
      <c r="G17" s="65">
        <f t="shared" si="1"/>
        <v>0</v>
      </c>
    </row>
    <row r="18" spans="1:7" ht="16.8" hidden="1" thickBot="1" x14ac:dyDescent="0.4">
      <c r="A18" s="132" t="s">
        <v>29</v>
      </c>
      <c r="B18" s="84" t="s">
        <v>30</v>
      </c>
      <c r="C18" s="304">
        <v>0</v>
      </c>
      <c r="D18" s="7">
        <f t="shared" si="5"/>
        <v>0</v>
      </c>
      <c r="E18" s="7">
        <f t="shared" si="6"/>
        <v>0</v>
      </c>
      <c r="F18" s="60">
        <f t="shared" si="2"/>
        <v>0</v>
      </c>
      <c r="G18" s="66">
        <f t="shared" si="1"/>
        <v>0</v>
      </c>
    </row>
    <row r="19" spans="1:7" s="22" customFormat="1" ht="16.8" thickBot="1" x14ac:dyDescent="0.4">
      <c r="A19" s="133" t="s">
        <v>37</v>
      </c>
      <c r="B19" s="117" t="s">
        <v>15</v>
      </c>
      <c r="C19" s="300">
        <f>C12+C13+C14+C16</f>
        <v>10.75</v>
      </c>
      <c r="D19" s="25">
        <v>27291.09</v>
      </c>
      <c r="E19" s="25">
        <v>25040.799999999999</v>
      </c>
      <c r="F19" s="61">
        <v>27746.15</v>
      </c>
      <c r="G19" s="190">
        <f>SUM(D19:F19)+G20</f>
        <v>82478.040000000008</v>
      </c>
    </row>
    <row r="20" spans="1:7" ht="16.2" x14ac:dyDescent="0.35">
      <c r="A20" s="132"/>
      <c r="B20" s="86" t="s">
        <v>111</v>
      </c>
      <c r="C20" s="305"/>
      <c r="D20" s="12">
        <v>800</v>
      </c>
      <c r="E20" s="12">
        <v>800</v>
      </c>
      <c r="F20" s="52">
        <v>800</v>
      </c>
      <c r="G20" s="68">
        <f>F20+E20+D20</f>
        <v>2400</v>
      </c>
    </row>
    <row r="21" spans="1:7" ht="16.8" thickBot="1" x14ac:dyDescent="0.4">
      <c r="A21" s="132"/>
      <c r="B21" s="84"/>
      <c r="C21" s="304"/>
      <c r="D21" s="7"/>
      <c r="E21" s="7"/>
      <c r="F21" s="60"/>
      <c r="G21" s="66"/>
    </row>
    <row r="22" spans="1:7" ht="16.8" thickBot="1" x14ac:dyDescent="0.35">
      <c r="A22" s="132" t="s">
        <v>16</v>
      </c>
      <c r="B22" s="26" t="s">
        <v>17</v>
      </c>
      <c r="C22" s="224"/>
      <c r="D22" s="27">
        <f>SUM(D23:D34)</f>
        <v>46705.044000000002</v>
      </c>
      <c r="E22" s="27">
        <f t="shared" ref="E22:F22" si="7">SUM(E23:E34)</f>
        <v>43897.044000000002</v>
      </c>
      <c r="F22" s="78">
        <f t="shared" si="7"/>
        <v>37494.925000000003</v>
      </c>
      <c r="G22" s="195">
        <f>SUM(D22:F22)</f>
        <v>128097.01300000001</v>
      </c>
    </row>
    <row r="23" spans="1:7" ht="16.2" x14ac:dyDescent="0.35">
      <c r="A23" s="132" t="s">
        <v>18</v>
      </c>
      <c r="B23" s="86" t="s">
        <v>12</v>
      </c>
      <c r="C23" s="305">
        <v>1.69</v>
      </c>
      <c r="D23" s="12">
        <v>4257</v>
      </c>
      <c r="E23" s="12">
        <v>4257</v>
      </c>
      <c r="F23" s="52">
        <f t="shared" ref="F23:F32" si="8">C23*$J$9</f>
        <v>4582.0969999999998</v>
      </c>
      <c r="G23" s="69">
        <f t="shared" ref="G23:G42" si="9">SUM(D23:F23)</f>
        <v>13096.097</v>
      </c>
    </row>
    <row r="24" spans="1:7" ht="16.2" x14ac:dyDescent="0.35">
      <c r="A24" s="132" t="s">
        <v>19</v>
      </c>
      <c r="B24" s="83" t="s">
        <v>44</v>
      </c>
      <c r="C24" s="303">
        <v>3.99</v>
      </c>
      <c r="D24" s="4">
        <f t="shared" ref="D24:D32" si="10">C24*$J$9</f>
        <v>10818.087000000001</v>
      </c>
      <c r="E24" s="4">
        <f t="shared" ref="E24:E32" si="11">C24*$J$9</f>
        <v>10818.087000000001</v>
      </c>
      <c r="F24" s="50">
        <f t="shared" si="8"/>
        <v>10818.087000000001</v>
      </c>
      <c r="G24" s="65">
        <f t="shared" si="9"/>
        <v>32454.261000000006</v>
      </c>
    </row>
    <row r="25" spans="1:7" ht="16.8" thickBot="1" x14ac:dyDescent="0.4">
      <c r="A25" s="135" t="s">
        <v>20</v>
      </c>
      <c r="B25" s="84" t="s">
        <v>23</v>
      </c>
      <c r="C25" s="304">
        <v>2.2000000000000002</v>
      </c>
      <c r="D25" s="4">
        <f t="shared" si="10"/>
        <v>5964.8600000000006</v>
      </c>
      <c r="E25" s="7">
        <f>C25*J9</f>
        <v>5964.8600000000006</v>
      </c>
      <c r="F25" s="60">
        <v>0</v>
      </c>
      <c r="G25" s="66">
        <f t="shared" si="9"/>
        <v>11929.720000000001</v>
      </c>
    </row>
    <row r="26" spans="1:7" ht="35.25" customHeight="1" thickBot="1" x14ac:dyDescent="0.35">
      <c r="A26" s="139" t="s">
        <v>21</v>
      </c>
      <c r="B26" s="217" t="s">
        <v>45</v>
      </c>
      <c r="C26" s="224"/>
      <c r="D26" s="27">
        <v>21083</v>
      </c>
      <c r="E26" s="27">
        <v>18275</v>
      </c>
      <c r="F26" s="78">
        <v>17838</v>
      </c>
      <c r="G26" s="195">
        <f t="shared" si="9"/>
        <v>57196</v>
      </c>
    </row>
    <row r="27" spans="1:7" ht="16.2" x14ac:dyDescent="0.35">
      <c r="A27" s="137" t="s">
        <v>31</v>
      </c>
      <c r="B27" s="86" t="s">
        <v>41</v>
      </c>
      <c r="C27" s="305">
        <v>1</v>
      </c>
      <c r="D27" s="12">
        <f t="shared" si="10"/>
        <v>2711.3</v>
      </c>
      <c r="E27" s="12">
        <f t="shared" si="11"/>
        <v>2711.3</v>
      </c>
      <c r="F27" s="52">
        <f t="shared" si="8"/>
        <v>2711.3</v>
      </c>
      <c r="G27" s="69">
        <f t="shared" si="9"/>
        <v>8133.9000000000005</v>
      </c>
    </row>
    <row r="28" spans="1:7" ht="16.2" x14ac:dyDescent="0.35">
      <c r="A28" s="132" t="s">
        <v>32</v>
      </c>
      <c r="B28" s="83" t="s">
        <v>42</v>
      </c>
      <c r="C28" s="303">
        <v>0.12</v>
      </c>
      <c r="D28" s="4">
        <f t="shared" si="10"/>
        <v>325.35599999999999</v>
      </c>
      <c r="E28" s="4">
        <f t="shared" si="11"/>
        <v>325.35599999999999</v>
      </c>
      <c r="F28" s="50"/>
      <c r="G28" s="65">
        <f t="shared" si="9"/>
        <v>650.71199999999999</v>
      </c>
    </row>
    <row r="29" spans="1:7" ht="16.2" x14ac:dyDescent="0.35">
      <c r="A29" s="132" t="s">
        <v>33</v>
      </c>
      <c r="B29" s="83" t="s">
        <v>14</v>
      </c>
      <c r="C29" s="303">
        <v>0.56999999999999995</v>
      </c>
      <c r="D29" s="4">
        <f t="shared" si="10"/>
        <v>1545.441</v>
      </c>
      <c r="E29" s="4">
        <f t="shared" si="11"/>
        <v>1545.441</v>
      </c>
      <c r="F29" s="50">
        <f t="shared" si="8"/>
        <v>1545.441</v>
      </c>
      <c r="G29" s="65">
        <f t="shared" si="9"/>
        <v>4636.3230000000003</v>
      </c>
    </row>
    <row r="30" spans="1:7" hidden="1" x14ac:dyDescent="0.3">
      <c r="A30" s="132" t="s">
        <v>34</v>
      </c>
      <c r="B30" s="83" t="s">
        <v>28</v>
      </c>
      <c r="C30" s="2">
        <v>0</v>
      </c>
      <c r="D30" s="4">
        <f t="shared" si="10"/>
        <v>0</v>
      </c>
      <c r="E30" s="4">
        <f t="shared" si="11"/>
        <v>0</v>
      </c>
      <c r="F30" s="50">
        <f t="shared" si="8"/>
        <v>0</v>
      </c>
      <c r="G30" s="65">
        <f t="shared" si="9"/>
        <v>0</v>
      </c>
    </row>
    <row r="31" spans="1:7" hidden="1" x14ac:dyDescent="0.3">
      <c r="A31" s="132" t="s">
        <v>35</v>
      </c>
      <c r="B31" s="83" t="s">
        <v>30</v>
      </c>
      <c r="C31" s="2">
        <v>0</v>
      </c>
      <c r="D31" s="4">
        <f t="shared" si="10"/>
        <v>0</v>
      </c>
      <c r="E31" s="4">
        <f t="shared" si="11"/>
        <v>0</v>
      </c>
      <c r="F31" s="50">
        <f t="shared" si="8"/>
        <v>0</v>
      </c>
      <c r="G31" s="65">
        <f t="shared" si="9"/>
        <v>0</v>
      </c>
    </row>
    <row r="32" spans="1:7" x14ac:dyDescent="0.3">
      <c r="A32" s="132" t="s">
        <v>36</v>
      </c>
      <c r="B32" s="83" t="s">
        <v>25</v>
      </c>
      <c r="C32" s="2"/>
      <c r="D32" s="4">
        <f t="shared" si="10"/>
        <v>0</v>
      </c>
      <c r="E32" s="4">
        <f t="shared" si="11"/>
        <v>0</v>
      </c>
      <c r="F32" s="50">
        <f t="shared" si="8"/>
        <v>0</v>
      </c>
      <c r="G32" s="65">
        <f t="shared" si="9"/>
        <v>0</v>
      </c>
    </row>
    <row r="33" spans="1:8" x14ac:dyDescent="0.3">
      <c r="A33" s="132" t="s">
        <v>38</v>
      </c>
      <c r="B33" s="83" t="s">
        <v>22</v>
      </c>
      <c r="C33" s="2"/>
      <c r="D33" s="4"/>
      <c r="E33" s="4"/>
      <c r="F33" s="50"/>
      <c r="G33" s="65">
        <f t="shared" si="9"/>
        <v>0</v>
      </c>
    </row>
    <row r="34" spans="1:8" x14ac:dyDescent="0.3">
      <c r="A34" s="132" t="s">
        <v>47</v>
      </c>
      <c r="B34" s="83" t="s">
        <v>101</v>
      </c>
      <c r="C34" s="2"/>
      <c r="D34" s="4">
        <f>SUM(D36:D42)</f>
        <v>0</v>
      </c>
      <c r="E34" s="4">
        <f t="shared" ref="E34:F34" si="12">SUM(E36:E42)</f>
        <v>0</v>
      </c>
      <c r="F34" s="50">
        <f t="shared" si="12"/>
        <v>0</v>
      </c>
      <c r="G34" s="65">
        <f t="shared" si="9"/>
        <v>0</v>
      </c>
    </row>
    <row r="35" spans="1:8" x14ac:dyDescent="0.3">
      <c r="A35" s="132"/>
      <c r="B35" s="83" t="s">
        <v>43</v>
      </c>
      <c r="C35" s="2"/>
      <c r="D35" s="4"/>
      <c r="E35" s="4"/>
      <c r="F35" s="50"/>
      <c r="G35" s="65">
        <f t="shared" si="9"/>
        <v>0</v>
      </c>
    </row>
    <row r="36" spans="1:8" x14ac:dyDescent="0.3">
      <c r="A36" s="89"/>
      <c r="B36" s="83" t="s">
        <v>85</v>
      </c>
      <c r="C36" s="2"/>
      <c r="D36" s="4"/>
      <c r="E36" s="4"/>
      <c r="F36" s="50"/>
      <c r="G36" s="65">
        <f t="shared" si="9"/>
        <v>0</v>
      </c>
    </row>
    <row r="37" spans="1:8" x14ac:dyDescent="0.3">
      <c r="A37" s="89"/>
      <c r="B37" s="83" t="s">
        <v>58</v>
      </c>
      <c r="C37" s="2"/>
      <c r="D37" s="4"/>
      <c r="E37" s="4"/>
      <c r="F37" s="50"/>
      <c r="G37" s="65">
        <f t="shared" si="9"/>
        <v>0</v>
      </c>
    </row>
    <row r="38" spans="1:8" ht="31.2" x14ac:dyDescent="0.3">
      <c r="A38" s="89"/>
      <c r="B38" s="142" t="s">
        <v>59</v>
      </c>
      <c r="C38" s="2"/>
      <c r="D38" s="4"/>
      <c r="E38" s="4"/>
      <c r="F38" s="50"/>
      <c r="G38" s="65">
        <f t="shared" si="9"/>
        <v>0</v>
      </c>
    </row>
    <row r="39" spans="1:8" x14ac:dyDescent="0.3">
      <c r="A39" s="89"/>
      <c r="B39" s="83" t="s">
        <v>57</v>
      </c>
      <c r="C39" s="2"/>
      <c r="D39" s="4"/>
      <c r="E39" s="4"/>
      <c r="F39" s="50"/>
      <c r="G39" s="65">
        <f t="shared" si="9"/>
        <v>0</v>
      </c>
    </row>
    <row r="40" spans="1:8" x14ac:dyDescent="0.3">
      <c r="A40" s="89"/>
      <c r="B40" s="83"/>
      <c r="C40" s="2"/>
      <c r="D40" s="4"/>
      <c r="E40" s="4"/>
      <c r="F40" s="50"/>
      <c r="G40" s="65">
        <f t="shared" si="9"/>
        <v>0</v>
      </c>
    </row>
    <row r="41" spans="1:8" x14ac:dyDescent="0.3">
      <c r="A41" s="89"/>
      <c r="B41" s="83"/>
      <c r="C41" s="2"/>
      <c r="D41" s="4"/>
      <c r="E41" s="4"/>
      <c r="F41" s="50"/>
      <c r="G41" s="65">
        <f t="shared" si="9"/>
        <v>0</v>
      </c>
    </row>
    <row r="42" spans="1:8" ht="16.2" thickBot="1" x14ac:dyDescent="0.35">
      <c r="A42" s="91"/>
      <c r="B42" s="84"/>
      <c r="C42" s="6"/>
      <c r="D42" s="7"/>
      <c r="E42" s="7"/>
      <c r="F42" s="60"/>
      <c r="G42" s="66">
        <f t="shared" si="9"/>
        <v>0</v>
      </c>
    </row>
    <row r="43" spans="1:8" ht="20.25" customHeight="1" thickBot="1" x14ac:dyDescent="0.35">
      <c r="A43" s="120"/>
      <c r="B43" s="23" t="s">
        <v>40</v>
      </c>
      <c r="C43" s="16"/>
      <c r="D43" s="17"/>
      <c r="E43" s="17"/>
      <c r="F43" s="161"/>
      <c r="G43" s="189">
        <f>G19-G22</f>
        <v>-45618.972999999998</v>
      </c>
      <c r="H43" s="14"/>
    </row>
    <row r="45" spans="1:8" x14ac:dyDescent="0.3">
      <c r="D45" s="14"/>
      <c r="G45" s="252"/>
    </row>
    <row r="46" spans="1:8" x14ac:dyDescent="0.3">
      <c r="D46" s="14"/>
    </row>
  </sheetData>
  <mergeCells count="3">
    <mergeCell ref="A6:K6"/>
    <mergeCell ref="A7:K7"/>
    <mergeCell ref="A8:K8"/>
  </mergeCells>
  <pageMargins left="0.23622047244094491" right="0.23622047244094491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4"/>
  <sheetViews>
    <sheetView workbookViewId="0">
      <selection activeCell="H12" sqref="H12"/>
    </sheetView>
  </sheetViews>
  <sheetFormatPr defaultColWidth="9.109375" defaultRowHeight="15.6" x14ac:dyDescent="0.3"/>
  <cols>
    <col min="1" max="1" width="7.109375" style="1" customWidth="1"/>
    <col min="2" max="2" width="40.88671875" style="1" customWidth="1"/>
    <col min="3" max="3" width="8.44140625" style="1" customWidth="1"/>
    <col min="4" max="4" width="10" style="1" customWidth="1"/>
    <col min="5" max="5" width="9.5546875" style="1" customWidth="1"/>
    <col min="6" max="6" width="10" style="1" customWidth="1"/>
    <col min="7" max="7" width="11" style="1" customWidth="1"/>
    <col min="8" max="8" width="9.33203125" style="1" customWidth="1"/>
    <col min="9" max="9" width="8" style="1" customWidth="1"/>
    <col min="10" max="10" width="8.33203125" style="1" customWidth="1"/>
    <col min="11" max="11" width="8.88671875" style="1" customWidth="1"/>
    <col min="12" max="12" width="11.5546875" style="1" customWidth="1"/>
    <col min="13" max="13" width="9.88671875" style="1" customWidth="1"/>
    <col min="14" max="14" width="11.109375" style="1" customWidth="1"/>
    <col min="15" max="22" width="12.33203125" style="1" customWidth="1"/>
    <col min="23" max="24" width="9.109375" style="1" customWidth="1"/>
    <col min="25" max="16384" width="9.109375" style="1"/>
  </cols>
  <sheetData>
    <row r="1" spans="1:22" x14ac:dyDescent="0.3">
      <c r="B1" s="334" t="s">
        <v>113</v>
      </c>
    </row>
    <row r="2" spans="1:22" x14ac:dyDescent="0.3">
      <c r="B2" s="334" t="s">
        <v>105</v>
      </c>
      <c r="D2" s="326"/>
      <c r="E2" s="326"/>
      <c r="F2" s="326"/>
      <c r="G2" s="326"/>
      <c r="H2" s="326"/>
      <c r="I2" s="326"/>
      <c r="J2" s="326"/>
      <c r="K2" s="327"/>
      <c r="L2" s="327"/>
      <c r="M2" s="327"/>
      <c r="N2" s="326"/>
      <c r="O2" s="326"/>
      <c r="P2" s="326"/>
      <c r="Q2" s="326"/>
      <c r="R2" s="326"/>
      <c r="S2" s="326"/>
      <c r="T2" s="326"/>
      <c r="U2" s="326"/>
    </row>
    <row r="3" spans="1:22" x14ac:dyDescent="0.3">
      <c r="B3" s="334" t="s">
        <v>116</v>
      </c>
      <c r="D3" s="326"/>
      <c r="E3" s="326"/>
      <c r="F3" s="326"/>
      <c r="G3" s="326"/>
      <c r="H3" s="326"/>
      <c r="I3" s="326"/>
      <c r="J3" s="326"/>
      <c r="K3" s="327"/>
      <c r="L3" s="327"/>
      <c r="M3" s="327"/>
      <c r="N3" s="326"/>
      <c r="O3" s="326"/>
      <c r="P3" s="326"/>
      <c r="Q3" s="326"/>
      <c r="R3" s="326"/>
      <c r="S3" s="326"/>
      <c r="T3" s="326"/>
      <c r="U3" s="326"/>
    </row>
    <row r="4" spans="1:22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P4" s="228"/>
      <c r="Q4" s="228"/>
      <c r="R4" s="228"/>
      <c r="S4" s="28"/>
      <c r="T4" s="28"/>
      <c r="U4" s="28"/>
      <c r="V4" s="28"/>
    </row>
    <row r="5" spans="1:22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22" x14ac:dyDescent="0.3">
      <c r="A6" s="351" t="s">
        <v>148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22" ht="16.2" thickBot="1" x14ac:dyDescent="0.35">
      <c r="B7" s="1" t="s">
        <v>93</v>
      </c>
      <c r="K7" s="1">
        <v>4418.8999999999996</v>
      </c>
    </row>
    <row r="8" spans="1:22" ht="21" customHeight="1" thickBot="1" x14ac:dyDescent="0.35">
      <c r="A8" s="139"/>
      <c r="B8" s="19" t="s">
        <v>2</v>
      </c>
      <c r="C8" s="220" t="s">
        <v>3</v>
      </c>
      <c r="D8" s="20" t="s">
        <v>4</v>
      </c>
      <c r="E8" s="20" t="s">
        <v>5</v>
      </c>
      <c r="F8" s="171" t="s">
        <v>6</v>
      </c>
      <c r="G8" s="172" t="s">
        <v>104</v>
      </c>
    </row>
    <row r="9" spans="1:22" ht="16.2" x14ac:dyDescent="0.35">
      <c r="A9" s="137" t="s">
        <v>7</v>
      </c>
      <c r="B9" s="182" t="s">
        <v>8</v>
      </c>
      <c r="C9" s="302"/>
      <c r="D9" s="44">
        <f t="shared" ref="D9:E9" si="0">SUM(D10:D16)</f>
        <v>65178.774999999994</v>
      </c>
      <c r="E9" s="44">
        <f t="shared" si="0"/>
        <v>65178.774999999994</v>
      </c>
      <c r="F9" s="125">
        <f>SUM(F10:F16)</f>
        <v>65178.774999999994</v>
      </c>
      <c r="G9" s="69">
        <f>SUM(D9:F9)</f>
        <v>195536.32499999998</v>
      </c>
    </row>
    <row r="10" spans="1:22" ht="16.2" x14ac:dyDescent="0.35">
      <c r="A10" s="132" t="s">
        <v>9</v>
      </c>
      <c r="B10" s="104" t="s">
        <v>10</v>
      </c>
      <c r="C10" s="298">
        <v>9.98</v>
      </c>
      <c r="D10" s="4">
        <f>C10*$K$7</f>
        <v>44100.621999999996</v>
      </c>
      <c r="E10" s="4">
        <f>C10*$K$7</f>
        <v>44100.621999999996</v>
      </c>
      <c r="F10" s="50">
        <f>C10*$K$7</f>
        <v>44100.621999999996</v>
      </c>
      <c r="G10" s="65">
        <f t="shared" ref="G10:G16" si="1">SUM(D10:F10)</f>
        <v>132301.86599999998</v>
      </c>
    </row>
    <row r="11" spans="1:22" ht="16.2" x14ac:dyDescent="0.35">
      <c r="A11" s="132" t="s">
        <v>11</v>
      </c>
      <c r="B11" s="104" t="s">
        <v>12</v>
      </c>
      <c r="C11" s="298">
        <v>2.57</v>
      </c>
      <c r="D11" s="4">
        <f t="shared" ref="D11:D16" si="2">C11*$K$7</f>
        <v>11356.572999999999</v>
      </c>
      <c r="E11" s="4">
        <f t="shared" ref="E11:E16" si="3">C11*$K$7</f>
        <v>11356.572999999999</v>
      </c>
      <c r="F11" s="50">
        <f t="shared" ref="F11:F16" si="4">C11*$K$7</f>
        <v>11356.572999999999</v>
      </c>
      <c r="G11" s="65">
        <f t="shared" si="1"/>
        <v>34069.718999999997</v>
      </c>
    </row>
    <row r="12" spans="1:22" ht="16.2" x14ac:dyDescent="0.35">
      <c r="A12" s="132" t="s">
        <v>13</v>
      </c>
      <c r="B12" s="104" t="s">
        <v>23</v>
      </c>
      <c r="C12" s="298">
        <v>2.2000000000000002</v>
      </c>
      <c r="D12" s="4">
        <f t="shared" si="2"/>
        <v>9721.58</v>
      </c>
      <c r="E12" s="4">
        <f t="shared" si="3"/>
        <v>9721.58</v>
      </c>
      <c r="F12" s="50">
        <f t="shared" si="4"/>
        <v>9721.58</v>
      </c>
      <c r="G12" s="65">
        <f t="shared" si="1"/>
        <v>29164.739999999998</v>
      </c>
    </row>
    <row r="13" spans="1:22" ht="16.8" thickBot="1" x14ac:dyDescent="0.4">
      <c r="A13" s="132" t="s">
        <v>24</v>
      </c>
      <c r="B13" s="104" t="s">
        <v>25</v>
      </c>
      <c r="C13" s="298"/>
      <c r="D13" s="4">
        <f t="shared" si="2"/>
        <v>0</v>
      </c>
      <c r="E13" s="4">
        <f t="shared" si="3"/>
        <v>0</v>
      </c>
      <c r="F13" s="50">
        <f t="shared" si="4"/>
        <v>0</v>
      </c>
      <c r="G13" s="65">
        <f t="shared" si="1"/>
        <v>0</v>
      </c>
    </row>
    <row r="14" spans="1:22" ht="16.8" hidden="1" thickBot="1" x14ac:dyDescent="0.4">
      <c r="A14" s="132" t="s">
        <v>26</v>
      </c>
      <c r="B14" s="104" t="s">
        <v>14</v>
      </c>
      <c r="C14" s="298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</row>
    <row r="15" spans="1:22" ht="16.8" hidden="1" thickBot="1" x14ac:dyDescent="0.4">
      <c r="A15" s="132" t="s">
        <v>27</v>
      </c>
      <c r="B15" s="104" t="s">
        <v>28</v>
      </c>
      <c r="C15" s="298"/>
      <c r="D15" s="4">
        <f t="shared" si="2"/>
        <v>0</v>
      </c>
      <c r="E15" s="4">
        <f t="shared" si="3"/>
        <v>0</v>
      </c>
      <c r="F15" s="50">
        <f t="shared" si="4"/>
        <v>0</v>
      </c>
      <c r="G15" s="65">
        <f t="shared" si="1"/>
        <v>0</v>
      </c>
    </row>
    <row r="16" spans="1:22" ht="16.8" hidden="1" thickBot="1" x14ac:dyDescent="0.4">
      <c r="A16" s="132" t="s">
        <v>29</v>
      </c>
      <c r="B16" s="105" t="s">
        <v>30</v>
      </c>
      <c r="C16" s="299"/>
      <c r="D16" s="7">
        <f t="shared" si="2"/>
        <v>0</v>
      </c>
      <c r="E16" s="7">
        <f t="shared" si="3"/>
        <v>0</v>
      </c>
      <c r="F16" s="60">
        <f t="shared" si="4"/>
        <v>0</v>
      </c>
      <c r="G16" s="66">
        <f t="shared" si="1"/>
        <v>0</v>
      </c>
    </row>
    <row r="17" spans="1:7" s="22" customFormat="1" ht="21.75" customHeight="1" thickBot="1" x14ac:dyDescent="0.4">
      <c r="A17" s="133" t="s">
        <v>37</v>
      </c>
      <c r="B17" s="35" t="s">
        <v>15</v>
      </c>
      <c r="C17" s="311">
        <f>SUM(C10:C16)</f>
        <v>14.75</v>
      </c>
      <c r="D17" s="36">
        <v>52146.68</v>
      </c>
      <c r="E17" s="36">
        <v>52979.13</v>
      </c>
      <c r="F17" s="51">
        <v>65806.2</v>
      </c>
      <c r="G17" s="67">
        <f>SUM(D17:F17)+G18</f>
        <v>173332.01</v>
      </c>
    </row>
    <row r="18" spans="1:7" ht="16.2" x14ac:dyDescent="0.35">
      <c r="A18" s="132"/>
      <c r="B18" s="104" t="s">
        <v>111</v>
      </c>
      <c r="C18" s="298"/>
      <c r="D18" s="4">
        <v>800</v>
      </c>
      <c r="E18" s="4">
        <v>800</v>
      </c>
      <c r="F18" s="50">
        <v>800</v>
      </c>
      <c r="G18" s="57">
        <f>D18+E18+F18</f>
        <v>2400</v>
      </c>
    </row>
    <row r="19" spans="1:7" ht="16.8" thickBot="1" x14ac:dyDescent="0.4">
      <c r="A19" s="132"/>
      <c r="B19" s="105"/>
      <c r="C19" s="299"/>
      <c r="D19" s="7"/>
      <c r="E19" s="7"/>
      <c r="F19" s="60"/>
      <c r="G19" s="66"/>
    </row>
    <row r="20" spans="1:7" ht="23.25" customHeight="1" thickBot="1" x14ac:dyDescent="0.35">
      <c r="A20" s="132" t="s">
        <v>16</v>
      </c>
      <c r="B20" s="112" t="s">
        <v>17</v>
      </c>
      <c r="C20" s="309"/>
      <c r="D20" s="46">
        <f>SUM(D21:D32)</f>
        <v>62171.498999999996</v>
      </c>
      <c r="E20" s="46">
        <f t="shared" ref="E20:F20" si="5">SUM(E21:E32)</f>
        <v>52028.498999999996</v>
      </c>
      <c r="F20" s="113">
        <f t="shared" si="5"/>
        <v>47940.883999999998</v>
      </c>
      <c r="G20" s="79">
        <f>SUM(D20:F20)</f>
        <v>162140.88199999998</v>
      </c>
    </row>
    <row r="21" spans="1:7" ht="16.2" x14ac:dyDescent="0.35">
      <c r="A21" s="132" t="s">
        <v>18</v>
      </c>
      <c r="B21" s="106" t="s">
        <v>12</v>
      </c>
      <c r="C21" s="297">
        <v>2.57</v>
      </c>
      <c r="D21" s="12">
        <f t="shared" ref="D21:D30" si="6">C21*$K$7</f>
        <v>11356.572999999999</v>
      </c>
      <c r="E21" s="12">
        <f t="shared" ref="E21:E30" si="7">C21*$K$7</f>
        <v>11356.572999999999</v>
      </c>
      <c r="F21" s="52">
        <f t="shared" ref="F21:F30" si="8">C21*$K$7</f>
        <v>11356.572999999999</v>
      </c>
      <c r="G21" s="69">
        <f t="shared" ref="G21:G40" si="9">SUM(D21:F21)</f>
        <v>34069.718999999997</v>
      </c>
    </row>
    <row r="22" spans="1:7" ht="16.2" x14ac:dyDescent="0.35">
      <c r="A22" s="132" t="s">
        <v>19</v>
      </c>
      <c r="B22" s="104" t="s">
        <v>44</v>
      </c>
      <c r="C22" s="298">
        <v>3.99</v>
      </c>
      <c r="D22" s="4">
        <f t="shared" si="6"/>
        <v>17631.411</v>
      </c>
      <c r="E22" s="4">
        <f t="shared" si="7"/>
        <v>17631.411</v>
      </c>
      <c r="F22" s="50">
        <f t="shared" si="8"/>
        <v>17631.411</v>
      </c>
      <c r="G22" s="65">
        <f t="shared" si="9"/>
        <v>52894.233</v>
      </c>
    </row>
    <row r="23" spans="1:7" ht="16.8" thickBot="1" x14ac:dyDescent="0.4">
      <c r="A23" s="135" t="s">
        <v>20</v>
      </c>
      <c r="B23" s="105" t="s">
        <v>23</v>
      </c>
      <c r="C23" s="299">
        <v>2.2000000000000002</v>
      </c>
      <c r="D23" s="4">
        <v>9722</v>
      </c>
      <c r="E23" s="7">
        <v>9722</v>
      </c>
      <c r="F23" s="60">
        <v>9722</v>
      </c>
      <c r="G23" s="66">
        <f t="shared" si="9"/>
        <v>29166</v>
      </c>
    </row>
    <row r="24" spans="1:7" ht="24.75" customHeight="1" thickBot="1" x14ac:dyDescent="0.35">
      <c r="A24" s="139" t="s">
        <v>21</v>
      </c>
      <c r="B24" s="45" t="s">
        <v>45</v>
      </c>
      <c r="C24" s="309"/>
      <c r="D24" s="46">
        <v>17496</v>
      </c>
      <c r="E24" s="46">
        <v>7353</v>
      </c>
      <c r="F24" s="113">
        <v>4812</v>
      </c>
      <c r="G24" s="79">
        <f t="shared" si="9"/>
        <v>29661</v>
      </c>
    </row>
    <row r="25" spans="1:7" ht="16.2" x14ac:dyDescent="0.35">
      <c r="A25" s="137" t="s">
        <v>31</v>
      </c>
      <c r="B25" s="106" t="s">
        <v>41</v>
      </c>
      <c r="C25" s="308">
        <v>1</v>
      </c>
      <c r="D25" s="12">
        <f t="shared" si="6"/>
        <v>4418.8999999999996</v>
      </c>
      <c r="E25" s="12">
        <f t="shared" si="7"/>
        <v>4418.8999999999996</v>
      </c>
      <c r="F25" s="52">
        <f t="shared" si="8"/>
        <v>4418.8999999999996</v>
      </c>
      <c r="G25" s="69">
        <f t="shared" si="9"/>
        <v>13256.699999999999</v>
      </c>
    </row>
    <row r="26" spans="1:7" ht="16.2" x14ac:dyDescent="0.35">
      <c r="A26" s="132" t="s">
        <v>32</v>
      </c>
      <c r="B26" s="104" t="s">
        <v>42</v>
      </c>
      <c r="C26" s="299">
        <v>0.35</v>
      </c>
      <c r="D26" s="4">
        <f t="shared" si="6"/>
        <v>1546.6149999999998</v>
      </c>
      <c r="E26" s="4">
        <f t="shared" si="7"/>
        <v>1546.6149999999998</v>
      </c>
      <c r="F26" s="50"/>
      <c r="G26" s="65">
        <f t="shared" si="9"/>
        <v>3093.2299999999996</v>
      </c>
    </row>
    <row r="27" spans="1:7" hidden="1" x14ac:dyDescent="0.3">
      <c r="A27" s="150" t="s">
        <v>33</v>
      </c>
      <c r="B27" s="104" t="s">
        <v>14</v>
      </c>
      <c r="C27" s="5"/>
      <c r="D27" s="4">
        <f t="shared" si="6"/>
        <v>0</v>
      </c>
      <c r="E27" s="4">
        <f t="shared" si="7"/>
        <v>0</v>
      </c>
      <c r="F27" s="50">
        <f t="shared" si="8"/>
        <v>0</v>
      </c>
      <c r="G27" s="65">
        <f t="shared" si="9"/>
        <v>0</v>
      </c>
    </row>
    <row r="28" spans="1:7" hidden="1" x14ac:dyDescent="0.3">
      <c r="A28" s="132" t="s">
        <v>34</v>
      </c>
      <c r="B28" s="104" t="s">
        <v>28</v>
      </c>
      <c r="C28" s="5"/>
      <c r="D28" s="4">
        <f t="shared" si="6"/>
        <v>0</v>
      </c>
      <c r="E28" s="4">
        <f t="shared" si="7"/>
        <v>0</v>
      </c>
      <c r="F28" s="50">
        <f t="shared" si="8"/>
        <v>0</v>
      </c>
      <c r="G28" s="65">
        <f t="shared" si="9"/>
        <v>0</v>
      </c>
    </row>
    <row r="29" spans="1:7" hidden="1" x14ac:dyDescent="0.3">
      <c r="A29" s="132" t="s">
        <v>35</v>
      </c>
      <c r="B29" s="104" t="s">
        <v>30</v>
      </c>
      <c r="C29" s="5"/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</row>
    <row r="30" spans="1:7" x14ac:dyDescent="0.3">
      <c r="A30" s="132" t="s">
        <v>34</v>
      </c>
      <c r="B30" s="104" t="s">
        <v>25</v>
      </c>
      <c r="C30" s="5"/>
      <c r="D30" s="4">
        <f t="shared" si="6"/>
        <v>0</v>
      </c>
      <c r="E30" s="4">
        <f t="shared" si="7"/>
        <v>0</v>
      </c>
      <c r="F30" s="50">
        <f t="shared" si="8"/>
        <v>0</v>
      </c>
      <c r="G30" s="65">
        <f t="shared" si="9"/>
        <v>0</v>
      </c>
    </row>
    <row r="31" spans="1:7" hidden="1" x14ac:dyDescent="0.3">
      <c r="A31" s="132" t="s">
        <v>36</v>
      </c>
      <c r="B31" s="104" t="s">
        <v>22</v>
      </c>
      <c r="C31" s="5"/>
      <c r="D31" s="4"/>
      <c r="E31" s="4"/>
      <c r="F31" s="50"/>
      <c r="G31" s="65">
        <f t="shared" si="9"/>
        <v>0</v>
      </c>
    </row>
    <row r="32" spans="1:7" x14ac:dyDescent="0.3">
      <c r="A32" s="132" t="s">
        <v>38</v>
      </c>
      <c r="B32" s="104" t="s">
        <v>101</v>
      </c>
      <c r="C32" s="5"/>
      <c r="D32" s="4">
        <f>SUM(D34:D40)</f>
        <v>0</v>
      </c>
      <c r="E32" s="4">
        <f t="shared" ref="E32:F32" si="10">SUM(E34:E40)</f>
        <v>0</v>
      </c>
      <c r="F32" s="50">
        <f t="shared" si="10"/>
        <v>0</v>
      </c>
      <c r="G32" s="65">
        <f t="shared" si="9"/>
        <v>0</v>
      </c>
    </row>
    <row r="33" spans="1:7" x14ac:dyDescent="0.3">
      <c r="A33" s="132"/>
      <c r="B33" s="104" t="s">
        <v>43</v>
      </c>
      <c r="C33" s="2"/>
      <c r="D33" s="4"/>
      <c r="E33" s="4"/>
      <c r="F33" s="50"/>
      <c r="G33" s="65">
        <f t="shared" si="9"/>
        <v>0</v>
      </c>
    </row>
    <row r="34" spans="1:7" x14ac:dyDescent="0.3">
      <c r="A34" s="132"/>
      <c r="B34" s="104" t="s">
        <v>56</v>
      </c>
      <c r="C34" s="2"/>
      <c r="D34" s="4"/>
      <c r="E34" s="4"/>
      <c r="F34" s="50"/>
      <c r="G34" s="65">
        <f t="shared" si="9"/>
        <v>0</v>
      </c>
    </row>
    <row r="35" spans="1:7" ht="16.2" thickBot="1" x14ac:dyDescent="0.35">
      <c r="A35" s="132"/>
      <c r="B35" s="107" t="s">
        <v>85</v>
      </c>
      <c r="C35" s="108"/>
      <c r="D35" s="109"/>
      <c r="E35" s="109"/>
      <c r="F35" s="110"/>
      <c r="G35" s="70">
        <f t="shared" si="9"/>
        <v>0</v>
      </c>
    </row>
    <row r="36" spans="1:7" ht="16.2" hidden="1" thickBot="1" x14ac:dyDescent="0.35">
      <c r="A36" s="132"/>
      <c r="B36" s="86"/>
      <c r="C36" s="11"/>
      <c r="D36" s="12"/>
      <c r="E36" s="12"/>
      <c r="F36" s="52"/>
      <c r="G36" s="69">
        <f t="shared" si="9"/>
        <v>0</v>
      </c>
    </row>
    <row r="37" spans="1:7" ht="16.2" hidden="1" thickBot="1" x14ac:dyDescent="0.35">
      <c r="A37" s="132"/>
      <c r="B37" s="83"/>
      <c r="C37" s="2"/>
      <c r="D37" s="4"/>
      <c r="E37" s="4"/>
      <c r="F37" s="50"/>
      <c r="G37" s="65">
        <f t="shared" si="9"/>
        <v>0</v>
      </c>
    </row>
    <row r="38" spans="1:7" ht="16.2" hidden="1" thickBot="1" x14ac:dyDescent="0.35">
      <c r="A38" s="132"/>
      <c r="B38" s="83"/>
      <c r="C38" s="2"/>
      <c r="D38" s="4"/>
      <c r="E38" s="4"/>
      <c r="F38" s="50"/>
      <c r="G38" s="65">
        <f t="shared" si="9"/>
        <v>0</v>
      </c>
    </row>
    <row r="39" spans="1:7" ht="16.2" hidden="1" thickBot="1" x14ac:dyDescent="0.35">
      <c r="A39" s="132"/>
      <c r="B39" s="83"/>
      <c r="C39" s="2"/>
      <c r="D39" s="4"/>
      <c r="E39" s="4"/>
      <c r="F39" s="50"/>
      <c r="G39" s="65">
        <f t="shared" si="9"/>
        <v>0</v>
      </c>
    </row>
    <row r="40" spans="1:7" ht="16.2" hidden="1" thickBot="1" x14ac:dyDescent="0.35">
      <c r="A40" s="135"/>
      <c r="B40" s="84"/>
      <c r="C40" s="6"/>
      <c r="D40" s="7"/>
      <c r="E40" s="7"/>
      <c r="F40" s="60"/>
      <c r="G40" s="66">
        <f t="shared" si="9"/>
        <v>0</v>
      </c>
    </row>
    <row r="41" spans="1:7" ht="19.5" customHeight="1" thickBot="1" x14ac:dyDescent="0.35">
      <c r="A41" s="139"/>
      <c r="B41" s="128" t="s">
        <v>40</v>
      </c>
      <c r="C41" s="49"/>
      <c r="D41" s="40"/>
      <c r="E41" s="40"/>
      <c r="F41" s="114"/>
      <c r="G41" s="115">
        <f>G17-G20</f>
        <v>11191.128000000026</v>
      </c>
    </row>
    <row r="43" spans="1:7" x14ac:dyDescent="0.3">
      <c r="D43" s="14"/>
      <c r="G43" s="14"/>
    </row>
    <row r="44" spans="1:7" x14ac:dyDescent="0.3">
      <c r="D44" s="14"/>
    </row>
  </sheetData>
  <mergeCells count="3">
    <mergeCell ref="A4:L4"/>
    <mergeCell ref="A5:L5"/>
    <mergeCell ref="A6:L6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J41" sqref="J41"/>
    </sheetView>
  </sheetViews>
  <sheetFormatPr defaultColWidth="9.109375" defaultRowHeight="15.6" x14ac:dyDescent="0.3"/>
  <cols>
    <col min="1" max="1" width="6" style="1" customWidth="1"/>
    <col min="2" max="2" width="39.88671875" style="1" customWidth="1"/>
    <col min="3" max="3" width="9.109375" style="1"/>
    <col min="4" max="4" width="10.109375" style="1" customWidth="1"/>
    <col min="5" max="5" width="10.6640625" style="1" customWidth="1"/>
    <col min="6" max="6" width="10.44140625" style="1" customWidth="1"/>
    <col min="7" max="7" width="11.33203125" style="1" customWidth="1"/>
    <col min="8" max="9" width="9.33203125" style="1" customWidth="1"/>
    <col min="10" max="11" width="9.44140625" style="1" customWidth="1"/>
    <col min="12" max="12" width="11.109375" style="1" customWidth="1"/>
    <col min="13" max="14" width="9.33203125" style="1" customWidth="1"/>
    <col min="15" max="15" width="10.33203125" style="1" customWidth="1"/>
    <col min="16" max="16" width="12" style="1" customWidth="1"/>
    <col min="17" max="17" width="11.109375" style="1" customWidth="1"/>
    <col min="18" max="19" width="9.33203125" style="1" customWidth="1"/>
    <col min="20" max="20" width="11.109375" style="1" customWidth="1"/>
    <col min="21" max="21" width="12.6640625" style="1" customWidth="1"/>
    <col min="22" max="22" width="9.44140625" style="1" customWidth="1"/>
    <col min="23" max="23" width="9.109375" style="1" customWidth="1"/>
    <col min="24" max="16384" width="9.109375" style="1"/>
  </cols>
  <sheetData>
    <row r="1" spans="1:22" x14ac:dyDescent="0.3">
      <c r="E1" s="332" t="s">
        <v>113</v>
      </c>
      <c r="F1" s="332"/>
      <c r="G1" s="332"/>
    </row>
    <row r="2" spans="1:22" x14ac:dyDescent="0.3">
      <c r="E2" s="332" t="s">
        <v>105</v>
      </c>
      <c r="F2" s="332"/>
      <c r="G2" s="332"/>
      <c r="H2" s="326"/>
      <c r="I2" s="326"/>
      <c r="J2" s="327"/>
      <c r="K2" s="327"/>
      <c r="L2" s="327"/>
      <c r="M2" s="327"/>
      <c r="N2" s="326"/>
      <c r="O2" s="326"/>
      <c r="P2" s="326"/>
      <c r="Q2" s="326"/>
      <c r="R2" s="326"/>
      <c r="S2" s="326"/>
      <c r="T2" s="326"/>
      <c r="U2" s="326"/>
      <c r="V2" s="326"/>
    </row>
    <row r="3" spans="1:22" x14ac:dyDescent="0.3">
      <c r="E3" s="332" t="s">
        <v>106</v>
      </c>
      <c r="F3" s="332"/>
      <c r="G3" s="332"/>
      <c r="H3" s="326"/>
      <c r="I3" s="326"/>
      <c r="J3" s="327"/>
      <c r="K3" s="327"/>
      <c r="L3" s="327"/>
      <c r="M3" s="327"/>
      <c r="N3" s="326"/>
      <c r="O3" s="326"/>
      <c r="P3" s="326"/>
      <c r="Q3" s="326"/>
      <c r="R3" s="326"/>
      <c r="S3" s="326"/>
      <c r="T3" s="326"/>
      <c r="U3" s="326"/>
      <c r="V3" s="326"/>
    </row>
    <row r="4" spans="1:22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P4" s="258"/>
      <c r="Q4" s="258"/>
      <c r="R4" s="258"/>
    </row>
    <row r="5" spans="1:22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22" x14ac:dyDescent="0.3">
      <c r="A6" s="351" t="s">
        <v>124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22" ht="16.2" thickBot="1" x14ac:dyDescent="0.35">
      <c r="B7" s="1" t="s">
        <v>75</v>
      </c>
      <c r="K7" s="1">
        <v>2734.1</v>
      </c>
    </row>
    <row r="8" spans="1:22" ht="21" customHeight="1" thickBot="1" x14ac:dyDescent="0.35">
      <c r="A8" s="176"/>
      <c r="B8" s="188" t="s">
        <v>2</v>
      </c>
      <c r="C8" s="272" t="s">
        <v>3</v>
      </c>
      <c r="D8" s="20" t="s">
        <v>4</v>
      </c>
      <c r="E8" s="20" t="s">
        <v>5</v>
      </c>
      <c r="F8" s="171" t="s">
        <v>6</v>
      </c>
      <c r="G8" s="201" t="s">
        <v>104</v>
      </c>
    </row>
    <row r="9" spans="1:22" ht="16.2" x14ac:dyDescent="0.35">
      <c r="A9" s="177" t="s">
        <v>7</v>
      </c>
      <c r="B9" s="187" t="s">
        <v>8</v>
      </c>
      <c r="C9" s="315"/>
      <c r="D9" s="21">
        <f>SUM(D10:D16)</f>
        <v>38058.671999999999</v>
      </c>
      <c r="E9" s="21">
        <f>SUM(E10:E16)</f>
        <v>38058.671999999999</v>
      </c>
      <c r="F9" s="218">
        <f>SUM(F10:F16)</f>
        <v>38058.671999999999</v>
      </c>
      <c r="G9" s="191">
        <f>SUM(D9:F9)</f>
        <v>114176.016</v>
      </c>
    </row>
    <row r="10" spans="1:22" ht="16.2" x14ac:dyDescent="0.35">
      <c r="A10" s="177" t="s">
        <v>9</v>
      </c>
      <c r="B10" s="83" t="s">
        <v>10</v>
      </c>
      <c r="C10" s="298">
        <v>8.2799999999999994</v>
      </c>
      <c r="D10" s="4">
        <f>C10*$K$7</f>
        <v>22638.347999999998</v>
      </c>
      <c r="E10" s="4">
        <f>C10*$K$7</f>
        <v>22638.347999999998</v>
      </c>
      <c r="F10" s="50">
        <f>C10*$K$7</f>
        <v>22638.347999999998</v>
      </c>
      <c r="G10" s="193">
        <f>SUM(D10:F10)</f>
        <v>67915.043999999994</v>
      </c>
    </row>
    <row r="11" spans="1:22" ht="16.2" x14ac:dyDescent="0.35">
      <c r="A11" s="177" t="s">
        <v>11</v>
      </c>
      <c r="B11" s="83" t="s">
        <v>12</v>
      </c>
      <c r="C11" s="298">
        <v>2.57</v>
      </c>
      <c r="D11" s="4">
        <f t="shared" ref="D11:D16" si="0">C11*$K$7</f>
        <v>7026.6369999999997</v>
      </c>
      <c r="E11" s="4">
        <f t="shared" ref="E11:E14" si="1">C11*$K$7</f>
        <v>7026.6369999999997</v>
      </c>
      <c r="F11" s="50">
        <f t="shared" ref="F11:F14" si="2">C11*$K$7</f>
        <v>7026.6369999999997</v>
      </c>
      <c r="G11" s="193">
        <f t="shared" ref="G11:G16" si="3">SUM(D11:F11)</f>
        <v>21079.911</v>
      </c>
    </row>
    <row r="12" spans="1:22" ht="16.2" x14ac:dyDescent="0.35">
      <c r="A12" s="177" t="s">
        <v>13</v>
      </c>
      <c r="B12" s="83" t="s">
        <v>23</v>
      </c>
      <c r="C12" s="298">
        <v>2.2000000000000002</v>
      </c>
      <c r="D12" s="4">
        <f t="shared" si="0"/>
        <v>6015.02</v>
      </c>
      <c r="E12" s="4">
        <f t="shared" si="1"/>
        <v>6015.02</v>
      </c>
      <c r="F12" s="50">
        <f t="shared" si="2"/>
        <v>6015.02</v>
      </c>
      <c r="G12" s="193">
        <f t="shared" si="3"/>
        <v>18045.060000000001</v>
      </c>
    </row>
    <row r="13" spans="1:22" ht="16.2" x14ac:dyDescent="0.35">
      <c r="A13" s="177" t="s">
        <v>24</v>
      </c>
      <c r="B13" s="83" t="s">
        <v>25</v>
      </c>
      <c r="C13" s="298"/>
      <c r="D13" s="4">
        <f t="shared" si="0"/>
        <v>0</v>
      </c>
      <c r="E13" s="4">
        <f t="shared" si="1"/>
        <v>0</v>
      </c>
      <c r="F13" s="50">
        <f t="shared" si="2"/>
        <v>0</v>
      </c>
      <c r="G13" s="193">
        <f t="shared" si="3"/>
        <v>0</v>
      </c>
    </row>
    <row r="14" spans="1:22" ht="16.2" x14ac:dyDescent="0.35">
      <c r="A14" s="177" t="s">
        <v>26</v>
      </c>
      <c r="B14" s="83" t="s">
        <v>14</v>
      </c>
      <c r="C14" s="298">
        <v>0.87</v>
      </c>
      <c r="D14" s="4">
        <f t="shared" si="0"/>
        <v>2378.6669999999999</v>
      </c>
      <c r="E14" s="4">
        <f t="shared" si="1"/>
        <v>2378.6669999999999</v>
      </c>
      <c r="F14" s="50">
        <f t="shared" si="2"/>
        <v>2378.6669999999999</v>
      </c>
      <c r="G14" s="193">
        <f t="shared" si="3"/>
        <v>7136.0010000000002</v>
      </c>
    </row>
    <row r="15" spans="1:22" ht="16.2" x14ac:dyDescent="0.35">
      <c r="A15" s="177" t="s">
        <v>27</v>
      </c>
      <c r="B15" s="83" t="s">
        <v>28</v>
      </c>
      <c r="C15" s="298"/>
      <c r="D15" s="4">
        <f t="shared" si="0"/>
        <v>0</v>
      </c>
      <c r="E15" s="4">
        <f t="shared" ref="E15:E16" si="4">C15*$K$7</f>
        <v>0</v>
      </c>
      <c r="F15" s="50">
        <f t="shared" ref="F15:F16" si="5">C15*$K$7</f>
        <v>0</v>
      </c>
      <c r="G15" s="193">
        <f t="shared" si="3"/>
        <v>0</v>
      </c>
    </row>
    <row r="16" spans="1:22" ht="16.8" thickBot="1" x14ac:dyDescent="0.4">
      <c r="A16" s="177" t="s">
        <v>29</v>
      </c>
      <c r="B16" s="84" t="s">
        <v>30</v>
      </c>
      <c r="C16" s="299"/>
      <c r="D16" s="7">
        <f t="shared" si="0"/>
        <v>0</v>
      </c>
      <c r="E16" s="7">
        <f t="shared" si="4"/>
        <v>0</v>
      </c>
      <c r="F16" s="60">
        <f t="shared" si="5"/>
        <v>0</v>
      </c>
      <c r="G16" s="194">
        <f t="shared" si="3"/>
        <v>0</v>
      </c>
    </row>
    <row r="17" spans="1:7" s="22" customFormat="1" ht="18.75" customHeight="1" thickBot="1" x14ac:dyDescent="0.35">
      <c r="A17" s="178" t="s">
        <v>37</v>
      </c>
      <c r="B17" s="162" t="s">
        <v>15</v>
      </c>
      <c r="C17" s="268">
        <f>C10+C11+C12+C14</f>
        <v>13.92</v>
      </c>
      <c r="D17" s="27">
        <v>33955.46</v>
      </c>
      <c r="E17" s="27">
        <v>35349.050000000003</v>
      </c>
      <c r="F17" s="78">
        <v>40379.01</v>
      </c>
      <c r="G17" s="195">
        <f>SUM(D17:F17)+G18</f>
        <v>112083.52000000002</v>
      </c>
    </row>
    <row r="18" spans="1:7" ht="16.2" x14ac:dyDescent="0.35">
      <c r="A18" s="177"/>
      <c r="B18" s="86" t="s">
        <v>111</v>
      </c>
      <c r="C18" s="316"/>
      <c r="D18" s="250">
        <v>800</v>
      </c>
      <c r="E18" s="250">
        <v>800</v>
      </c>
      <c r="F18" s="261">
        <v>800</v>
      </c>
      <c r="G18" s="262">
        <f>SUM(D18:F18)</f>
        <v>2400</v>
      </c>
    </row>
    <row r="19" spans="1:7" ht="16.8" thickBot="1" x14ac:dyDescent="0.4">
      <c r="A19" s="177"/>
      <c r="B19" s="84"/>
      <c r="C19" s="317"/>
      <c r="D19" s="7"/>
      <c r="E19" s="7"/>
      <c r="F19" s="60"/>
      <c r="G19" s="194"/>
    </row>
    <row r="20" spans="1:7" ht="16.8" thickBot="1" x14ac:dyDescent="0.4">
      <c r="A20" s="177" t="s">
        <v>16</v>
      </c>
      <c r="B20" s="117" t="s">
        <v>17</v>
      </c>
      <c r="C20" s="270"/>
      <c r="D20" s="17">
        <f>SUM(D21:D32)</f>
        <v>31147.418000000001</v>
      </c>
      <c r="E20" s="17">
        <f t="shared" ref="E20:F20" si="6">SUM(E21:E32)</f>
        <v>30675.418000000001</v>
      </c>
      <c r="F20" s="161">
        <f t="shared" si="6"/>
        <v>50881.483</v>
      </c>
      <c r="G20" s="189">
        <f>SUM(D20:F20)</f>
        <v>112704.319</v>
      </c>
    </row>
    <row r="21" spans="1:7" ht="16.2" x14ac:dyDescent="0.35">
      <c r="A21" s="177" t="s">
        <v>18</v>
      </c>
      <c r="B21" s="86" t="s">
        <v>12</v>
      </c>
      <c r="C21" s="297">
        <v>2.57</v>
      </c>
      <c r="D21" s="12">
        <f t="shared" ref="D21:D31" si="7">C21*$K$7</f>
        <v>7026.6369999999997</v>
      </c>
      <c r="E21" s="12">
        <f t="shared" ref="E21:E31" si="8">C21*$K$7</f>
        <v>7026.6369999999997</v>
      </c>
      <c r="F21" s="52">
        <f t="shared" ref="F21:F31" si="9">C21*$K$7</f>
        <v>7026.6369999999997</v>
      </c>
      <c r="G21" s="191">
        <f>SUM(D21:F21)</f>
        <v>21079.911</v>
      </c>
    </row>
    <row r="22" spans="1:7" ht="16.2" x14ac:dyDescent="0.35">
      <c r="A22" s="177" t="s">
        <v>19</v>
      </c>
      <c r="B22" s="83" t="s">
        <v>44</v>
      </c>
      <c r="C22" s="298">
        <v>3.99</v>
      </c>
      <c r="D22" s="4">
        <f t="shared" si="7"/>
        <v>10909.059000000001</v>
      </c>
      <c r="E22" s="4">
        <f t="shared" si="8"/>
        <v>10909.059000000001</v>
      </c>
      <c r="F22" s="50">
        <f t="shared" si="9"/>
        <v>10909.059000000001</v>
      </c>
      <c r="G22" s="193">
        <f t="shared" ref="G22:G40" si="10">SUM(D22:F22)</f>
        <v>32727.177000000003</v>
      </c>
    </row>
    <row r="23" spans="1:7" ht="16.8" thickBot="1" x14ac:dyDescent="0.4">
      <c r="A23" s="179" t="s">
        <v>20</v>
      </c>
      <c r="B23" s="84" t="s">
        <v>23</v>
      </c>
      <c r="C23" s="299">
        <v>2.2000000000000002</v>
      </c>
      <c r="D23" s="7">
        <f t="shared" si="7"/>
        <v>6015.02</v>
      </c>
      <c r="E23" s="7">
        <f t="shared" si="8"/>
        <v>6015.02</v>
      </c>
      <c r="F23" s="50">
        <f t="shared" si="9"/>
        <v>6015.02</v>
      </c>
      <c r="G23" s="194">
        <f t="shared" si="10"/>
        <v>18045.060000000001</v>
      </c>
    </row>
    <row r="24" spans="1:7" ht="27" customHeight="1" thickBot="1" x14ac:dyDescent="0.4">
      <c r="A24" s="77" t="s">
        <v>21</v>
      </c>
      <c r="B24" s="328" t="s">
        <v>45</v>
      </c>
      <c r="C24" s="270"/>
      <c r="D24" s="17">
        <v>727</v>
      </c>
      <c r="E24" s="17">
        <v>655</v>
      </c>
      <c r="F24" s="161">
        <v>21818</v>
      </c>
      <c r="G24" s="189">
        <f t="shared" si="10"/>
        <v>23200</v>
      </c>
    </row>
    <row r="25" spans="1:7" ht="16.2" x14ac:dyDescent="0.35">
      <c r="A25" s="180" t="s">
        <v>31</v>
      </c>
      <c r="B25" s="86" t="s">
        <v>41</v>
      </c>
      <c r="C25" s="308">
        <v>1</v>
      </c>
      <c r="D25" s="12">
        <f t="shared" si="7"/>
        <v>2734.1</v>
      </c>
      <c r="E25" s="12">
        <f t="shared" si="8"/>
        <v>2734.1</v>
      </c>
      <c r="F25" s="52">
        <f t="shared" si="9"/>
        <v>2734.1</v>
      </c>
      <c r="G25" s="191">
        <f t="shared" si="10"/>
        <v>8202.2999999999993</v>
      </c>
    </row>
    <row r="26" spans="1:7" ht="16.2" x14ac:dyDescent="0.35">
      <c r="A26" s="177" t="s">
        <v>32</v>
      </c>
      <c r="B26" s="83" t="s">
        <v>42</v>
      </c>
      <c r="C26" s="299">
        <v>0.35</v>
      </c>
      <c r="D26" s="4">
        <f t="shared" si="7"/>
        <v>956.93499999999995</v>
      </c>
      <c r="E26" s="4">
        <f t="shared" si="8"/>
        <v>956.93499999999995</v>
      </c>
      <c r="F26" s="50"/>
      <c r="G26" s="193">
        <f t="shared" si="10"/>
        <v>1913.87</v>
      </c>
    </row>
    <row r="27" spans="1:7" ht="16.2" x14ac:dyDescent="0.35">
      <c r="A27" s="177" t="s">
        <v>33</v>
      </c>
      <c r="B27" s="83" t="s">
        <v>14</v>
      </c>
      <c r="C27" s="298">
        <v>0.87</v>
      </c>
      <c r="D27" s="4">
        <f t="shared" si="7"/>
        <v>2378.6669999999999</v>
      </c>
      <c r="E27" s="4">
        <f t="shared" si="8"/>
        <v>2378.6669999999999</v>
      </c>
      <c r="F27" s="50">
        <f t="shared" si="9"/>
        <v>2378.6669999999999</v>
      </c>
      <c r="G27" s="193">
        <f t="shared" si="10"/>
        <v>7136.0010000000002</v>
      </c>
    </row>
    <row r="28" spans="1:7" ht="16.2" hidden="1" x14ac:dyDescent="0.35">
      <c r="A28" s="177" t="s">
        <v>34</v>
      </c>
      <c r="B28" s="83" t="s">
        <v>28</v>
      </c>
      <c r="C28" s="298"/>
      <c r="D28" s="4">
        <f t="shared" si="7"/>
        <v>0</v>
      </c>
      <c r="E28" s="4">
        <f t="shared" si="8"/>
        <v>0</v>
      </c>
      <c r="F28" s="50">
        <f t="shared" si="9"/>
        <v>0</v>
      </c>
      <c r="G28" s="193">
        <f t="shared" si="10"/>
        <v>0</v>
      </c>
    </row>
    <row r="29" spans="1:7" ht="16.2" hidden="1" x14ac:dyDescent="0.35">
      <c r="A29" s="177" t="s">
        <v>35</v>
      </c>
      <c r="B29" s="83" t="s">
        <v>30</v>
      </c>
      <c r="C29" s="298"/>
      <c r="D29" s="4">
        <f t="shared" si="7"/>
        <v>0</v>
      </c>
      <c r="E29" s="4">
        <f t="shared" si="8"/>
        <v>0</v>
      </c>
      <c r="F29" s="50">
        <f t="shared" si="9"/>
        <v>0</v>
      </c>
      <c r="G29" s="193">
        <f t="shared" si="10"/>
        <v>0</v>
      </c>
    </row>
    <row r="30" spans="1:7" ht="16.2" x14ac:dyDescent="0.35">
      <c r="A30" s="177" t="s">
        <v>36</v>
      </c>
      <c r="B30" s="83" t="s">
        <v>25</v>
      </c>
      <c r="C30" s="298"/>
      <c r="D30" s="4">
        <f t="shared" si="7"/>
        <v>0</v>
      </c>
      <c r="E30" s="4">
        <f t="shared" si="8"/>
        <v>0</v>
      </c>
      <c r="F30" s="50">
        <f t="shared" si="9"/>
        <v>0</v>
      </c>
      <c r="G30" s="193">
        <f t="shared" si="10"/>
        <v>0</v>
      </c>
    </row>
    <row r="31" spans="1:7" hidden="1" x14ac:dyDescent="0.3">
      <c r="A31" s="177" t="s">
        <v>38</v>
      </c>
      <c r="B31" s="83" t="s">
        <v>22</v>
      </c>
      <c r="C31" s="233"/>
      <c r="D31" s="4">
        <f t="shared" si="7"/>
        <v>0</v>
      </c>
      <c r="E31" s="4">
        <f t="shared" si="8"/>
        <v>0</v>
      </c>
      <c r="F31" s="50">
        <f t="shared" si="9"/>
        <v>0</v>
      </c>
      <c r="G31" s="193">
        <f t="shared" si="10"/>
        <v>0</v>
      </c>
    </row>
    <row r="32" spans="1:7" x14ac:dyDescent="0.3">
      <c r="A32" s="177" t="s">
        <v>47</v>
      </c>
      <c r="B32" s="83" t="s">
        <v>101</v>
      </c>
      <c r="C32" s="233"/>
      <c r="D32" s="4">
        <f>SUM(D34:D40)</f>
        <v>400</v>
      </c>
      <c r="E32" s="4">
        <f t="shared" ref="E32:F32" si="11">SUM(E34:E40)</f>
        <v>0</v>
      </c>
      <c r="F32" s="50">
        <f t="shared" si="11"/>
        <v>0</v>
      </c>
      <c r="G32" s="193">
        <f t="shared" si="10"/>
        <v>400</v>
      </c>
    </row>
    <row r="33" spans="1:24" x14ac:dyDescent="0.3">
      <c r="A33" s="177"/>
      <c r="B33" s="83" t="s">
        <v>43</v>
      </c>
      <c r="C33" s="222"/>
      <c r="D33" s="4"/>
      <c r="E33" s="4"/>
      <c r="F33" s="50"/>
      <c r="G33" s="193">
        <f t="shared" si="10"/>
        <v>0</v>
      </c>
    </row>
    <row r="34" spans="1:24" x14ac:dyDescent="0.3">
      <c r="A34" s="177"/>
      <c r="B34" s="241" t="s">
        <v>109</v>
      </c>
      <c r="C34" s="222"/>
      <c r="D34" s="4"/>
      <c r="E34" s="4"/>
      <c r="F34" s="50"/>
      <c r="G34" s="193">
        <f t="shared" si="10"/>
        <v>0</v>
      </c>
    </row>
    <row r="35" spans="1:24" x14ac:dyDescent="0.3">
      <c r="A35" s="177"/>
      <c r="B35" s="83" t="s">
        <v>57</v>
      </c>
      <c r="C35" s="222"/>
      <c r="D35" s="4"/>
      <c r="E35" s="4"/>
      <c r="F35" s="50"/>
      <c r="G35" s="193">
        <f t="shared" si="10"/>
        <v>0</v>
      </c>
    </row>
    <row r="36" spans="1:24" x14ac:dyDescent="0.3">
      <c r="A36" s="177"/>
      <c r="B36" s="83" t="s">
        <v>83</v>
      </c>
      <c r="C36" s="222"/>
      <c r="D36" s="4"/>
      <c r="E36" s="4"/>
      <c r="F36" s="50"/>
      <c r="G36" s="193">
        <f t="shared" si="10"/>
        <v>0</v>
      </c>
    </row>
    <row r="37" spans="1:24" x14ac:dyDescent="0.3">
      <c r="A37" s="177"/>
      <c r="B37" s="83" t="s">
        <v>84</v>
      </c>
      <c r="C37" s="222"/>
      <c r="D37" s="4"/>
      <c r="E37" s="4"/>
      <c r="F37" s="50"/>
      <c r="G37" s="193">
        <f t="shared" si="10"/>
        <v>0</v>
      </c>
    </row>
    <row r="38" spans="1:24" x14ac:dyDescent="0.3">
      <c r="A38" s="177"/>
      <c r="B38" s="83" t="s">
        <v>85</v>
      </c>
      <c r="C38" s="222"/>
      <c r="D38" s="4">
        <v>400</v>
      </c>
      <c r="E38" s="4"/>
      <c r="F38" s="50"/>
      <c r="G38" s="193">
        <f t="shared" si="10"/>
        <v>400</v>
      </c>
    </row>
    <row r="39" spans="1:24" x14ac:dyDescent="0.3">
      <c r="A39" s="177"/>
      <c r="B39" s="83"/>
      <c r="C39" s="222"/>
      <c r="D39" s="4"/>
      <c r="E39" s="4"/>
      <c r="F39" s="50"/>
      <c r="G39" s="193">
        <f t="shared" si="10"/>
        <v>0</v>
      </c>
    </row>
    <row r="40" spans="1:24" ht="16.2" thickBot="1" x14ac:dyDescent="0.35">
      <c r="A40" s="179"/>
      <c r="B40" s="84"/>
      <c r="C40" s="223"/>
      <c r="D40" s="7"/>
      <c r="E40" s="7"/>
      <c r="F40" s="60"/>
      <c r="G40" s="203">
        <f t="shared" si="10"/>
        <v>0</v>
      </c>
    </row>
    <row r="41" spans="1:24" ht="18" customHeight="1" thickBot="1" x14ac:dyDescent="0.4">
      <c r="A41" s="181"/>
      <c r="B41" s="175" t="s">
        <v>40</v>
      </c>
      <c r="C41" s="273"/>
      <c r="D41" s="174"/>
      <c r="E41" s="174"/>
      <c r="F41" s="174"/>
      <c r="G41" s="18">
        <f>G17-G20</f>
        <v>-620.79899999998452</v>
      </c>
    </row>
    <row r="43" spans="1:24" x14ac:dyDescent="0.3">
      <c r="D43" s="14"/>
      <c r="G43" s="14"/>
    </row>
    <row r="44" spans="1:24" x14ac:dyDescent="0.3">
      <c r="D44" s="14"/>
    </row>
    <row r="45" spans="1:24" x14ac:dyDescent="0.3">
      <c r="X45" s="14"/>
    </row>
  </sheetData>
  <mergeCells count="3">
    <mergeCell ref="A4:L4"/>
    <mergeCell ref="A5:L5"/>
    <mergeCell ref="A6:L6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  <rowBreaks count="1" manualBreakCount="1">
    <brk id="46" max="2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workbookViewId="0">
      <selection activeCell="H19" sqref="H19"/>
    </sheetView>
  </sheetViews>
  <sheetFormatPr defaultColWidth="9.109375" defaultRowHeight="15.6" x14ac:dyDescent="0.3"/>
  <cols>
    <col min="1" max="1" width="8.33203125" style="1" customWidth="1"/>
    <col min="2" max="2" width="41.6640625" style="1" customWidth="1"/>
    <col min="3" max="3" width="9.33203125" style="1" bestFit="1" customWidth="1"/>
    <col min="4" max="4" width="10.109375" style="1" customWidth="1"/>
    <col min="5" max="5" width="10.6640625" style="1" customWidth="1"/>
    <col min="6" max="6" width="9.33203125" style="1" customWidth="1"/>
    <col min="7" max="7" width="12.88671875" style="1" customWidth="1"/>
    <col min="8" max="8" width="9.33203125" style="1" customWidth="1"/>
    <col min="9" max="11" width="9.44140625" style="1" customWidth="1"/>
    <col min="12" max="12" width="12.44140625" style="1" customWidth="1"/>
    <col min="13" max="13" width="11" style="1" customWidth="1"/>
    <col min="14" max="14" width="11.6640625" style="1" customWidth="1"/>
    <col min="15" max="15" width="11.109375" style="1" customWidth="1"/>
    <col min="16" max="17" width="12.88671875" style="1" customWidth="1"/>
    <col min="18" max="18" width="12.109375" style="1" customWidth="1"/>
    <col min="19" max="19" width="10.33203125" style="1" customWidth="1"/>
    <col min="20" max="20" width="11.33203125" style="1" customWidth="1"/>
    <col min="21" max="21" width="12.5546875" style="1" customWidth="1"/>
    <col min="22" max="22" width="9.109375" style="1" customWidth="1"/>
    <col min="23" max="16384" width="9.109375" style="1"/>
  </cols>
  <sheetData>
    <row r="1" spans="1:21" x14ac:dyDescent="0.3">
      <c r="B1" s="334" t="s">
        <v>113</v>
      </c>
    </row>
    <row r="2" spans="1:21" x14ac:dyDescent="0.3">
      <c r="B2" s="334" t="s">
        <v>105</v>
      </c>
      <c r="C2" s="334"/>
      <c r="D2" s="334"/>
      <c r="I2" s="183"/>
      <c r="J2" s="183"/>
      <c r="K2" s="183"/>
    </row>
    <row r="3" spans="1:21" x14ac:dyDescent="0.3">
      <c r="B3" s="334" t="s">
        <v>106</v>
      </c>
      <c r="C3" s="334"/>
      <c r="D3" s="334"/>
      <c r="E3" s="326"/>
      <c r="F3" s="326"/>
      <c r="G3" s="326"/>
      <c r="H3" s="326"/>
      <c r="I3" s="326"/>
      <c r="J3" s="326"/>
      <c r="K3" s="327"/>
      <c r="L3" s="327"/>
      <c r="M3" s="327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D4" s="326"/>
      <c r="E4" s="326"/>
      <c r="F4" s="326"/>
      <c r="G4" s="326"/>
      <c r="H4" s="326"/>
      <c r="I4" s="326"/>
      <c r="J4" s="326"/>
      <c r="K4" s="327"/>
      <c r="L4" s="327"/>
      <c r="M4" s="327"/>
      <c r="N4" s="326"/>
      <c r="O4" s="326"/>
      <c r="P4" s="326"/>
      <c r="Q4" s="326"/>
      <c r="R4" s="326"/>
      <c r="S4" s="326"/>
      <c r="T4" s="326"/>
      <c r="U4" s="326"/>
    </row>
    <row r="5" spans="1:21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21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21" x14ac:dyDescent="0.3">
      <c r="A7" s="351" t="s">
        <v>141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</row>
    <row r="8" spans="1:21" ht="16.2" thickBot="1" x14ac:dyDescent="0.35">
      <c r="B8" s="1" t="s">
        <v>89</v>
      </c>
      <c r="K8" s="1">
        <v>2679.12</v>
      </c>
    </row>
    <row r="9" spans="1:21" ht="16.8" thickBot="1" x14ac:dyDescent="0.4">
      <c r="A9" s="151"/>
      <c r="B9" s="74" t="s">
        <v>2</v>
      </c>
      <c r="C9" s="312" t="s">
        <v>3</v>
      </c>
      <c r="D9" s="147" t="s">
        <v>4</v>
      </c>
      <c r="E9" s="147" t="s">
        <v>5</v>
      </c>
      <c r="F9" s="158" t="s">
        <v>6</v>
      </c>
      <c r="G9" s="140" t="s">
        <v>104</v>
      </c>
    </row>
    <row r="10" spans="1:21" ht="16.8" thickBot="1" x14ac:dyDescent="0.4">
      <c r="A10" s="152" t="s">
        <v>7</v>
      </c>
      <c r="B10" s="48" t="s">
        <v>8</v>
      </c>
      <c r="C10" s="235"/>
      <c r="D10" s="41">
        <f t="shared" ref="D10:E10" si="0">SUM(D11:D17)</f>
        <v>42704.436800000003</v>
      </c>
      <c r="E10" s="41">
        <f t="shared" si="0"/>
        <v>42704.436800000003</v>
      </c>
      <c r="F10" s="58">
        <f>SUM(F11:F17)</f>
        <v>42705.1728</v>
      </c>
      <c r="G10" s="115">
        <f>SUM(D10:F10)</f>
        <v>128114.04640000001</v>
      </c>
    </row>
    <row r="11" spans="1:21" ht="16.2" x14ac:dyDescent="0.35">
      <c r="A11" s="152" t="s">
        <v>9</v>
      </c>
      <c r="B11" s="86" t="s">
        <v>10</v>
      </c>
      <c r="C11" s="297">
        <v>11.12</v>
      </c>
      <c r="D11" s="12">
        <v>30113</v>
      </c>
      <c r="E11" s="12">
        <v>30113</v>
      </c>
      <c r="F11" s="52">
        <f>C11*$K$8</f>
        <v>29791.814399999996</v>
      </c>
      <c r="G11" s="69">
        <f t="shared" ref="G11:G17" si="1">SUM(D11:F11)</f>
        <v>90017.814400000003</v>
      </c>
    </row>
    <row r="12" spans="1:21" ht="16.2" x14ac:dyDescent="0.35">
      <c r="A12" s="152" t="s">
        <v>11</v>
      </c>
      <c r="B12" s="83" t="s">
        <v>12</v>
      </c>
      <c r="C12" s="298">
        <v>2.57</v>
      </c>
      <c r="D12" s="4">
        <f t="shared" ref="D12:D17" si="2">C12*$K$8</f>
        <v>6885.3383999999996</v>
      </c>
      <c r="E12" s="4">
        <f t="shared" ref="E12:E17" si="3">C12*$K$8</f>
        <v>6885.3383999999996</v>
      </c>
      <c r="F12" s="50">
        <f t="shared" ref="F12:F17" si="4">C12*$K$8</f>
        <v>6885.3383999999996</v>
      </c>
      <c r="G12" s="65">
        <f t="shared" si="1"/>
        <v>20656.015199999998</v>
      </c>
    </row>
    <row r="13" spans="1:21" ht="16.2" x14ac:dyDescent="0.35">
      <c r="A13" s="152" t="s">
        <v>13</v>
      </c>
      <c r="B13" s="83" t="s">
        <v>23</v>
      </c>
      <c r="C13" s="298">
        <v>1.68</v>
      </c>
      <c r="D13" s="4">
        <v>4179</v>
      </c>
      <c r="E13" s="4">
        <v>4179</v>
      </c>
      <c r="F13" s="50">
        <f t="shared" si="4"/>
        <v>4500.9215999999997</v>
      </c>
      <c r="G13" s="65">
        <f t="shared" si="1"/>
        <v>12858.9216</v>
      </c>
    </row>
    <row r="14" spans="1:21" ht="16.2" x14ac:dyDescent="0.35">
      <c r="A14" s="152" t="s">
        <v>24</v>
      </c>
      <c r="B14" s="83" t="s">
        <v>25</v>
      </c>
      <c r="C14" s="298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</row>
    <row r="15" spans="1:21" ht="16.2" x14ac:dyDescent="0.35">
      <c r="A15" s="152" t="s">
        <v>26</v>
      </c>
      <c r="B15" s="83" t="s">
        <v>14</v>
      </c>
      <c r="C15" s="298">
        <v>0.56999999999999995</v>
      </c>
      <c r="D15" s="4">
        <f t="shared" si="2"/>
        <v>1527.0983999999999</v>
      </c>
      <c r="E15" s="4">
        <f t="shared" si="3"/>
        <v>1527.0983999999999</v>
      </c>
      <c r="F15" s="50">
        <f t="shared" si="4"/>
        <v>1527.0983999999999</v>
      </c>
      <c r="G15" s="65">
        <f t="shared" si="1"/>
        <v>4581.2951999999996</v>
      </c>
    </row>
    <row r="16" spans="1:21" ht="16.2" x14ac:dyDescent="0.35">
      <c r="A16" s="152" t="s">
        <v>27</v>
      </c>
      <c r="B16" s="83" t="s">
        <v>28</v>
      </c>
      <c r="C16" s="306">
        <v>0</v>
      </c>
      <c r="D16" s="4">
        <f t="shared" si="2"/>
        <v>0</v>
      </c>
      <c r="E16" s="4">
        <f t="shared" si="3"/>
        <v>0</v>
      </c>
      <c r="F16" s="50">
        <f t="shared" si="4"/>
        <v>0</v>
      </c>
      <c r="G16" s="65">
        <f t="shared" si="1"/>
        <v>0</v>
      </c>
    </row>
    <row r="17" spans="1:7" ht="16.8" thickBot="1" x14ac:dyDescent="0.4">
      <c r="A17" s="152" t="s">
        <v>29</v>
      </c>
      <c r="B17" s="84" t="s">
        <v>30</v>
      </c>
      <c r="C17" s="307">
        <v>0</v>
      </c>
      <c r="D17" s="7">
        <f t="shared" si="2"/>
        <v>0</v>
      </c>
      <c r="E17" s="7">
        <f t="shared" si="3"/>
        <v>0</v>
      </c>
      <c r="F17" s="60">
        <f t="shared" si="4"/>
        <v>0</v>
      </c>
      <c r="G17" s="211">
        <f t="shared" si="1"/>
        <v>0</v>
      </c>
    </row>
    <row r="18" spans="1:7" ht="20.25" customHeight="1" thickBot="1" x14ac:dyDescent="0.4">
      <c r="A18" s="153" t="s">
        <v>13</v>
      </c>
      <c r="B18" s="117" t="s">
        <v>15</v>
      </c>
      <c r="C18" s="295">
        <f>SUM(C11:C17)</f>
        <v>15.94</v>
      </c>
      <c r="D18" s="25">
        <v>31485.75</v>
      </c>
      <c r="E18" s="25">
        <v>34532.660000000003</v>
      </c>
      <c r="F18" s="61">
        <f>32884.92+14000</f>
        <v>46884.92</v>
      </c>
      <c r="G18" s="197">
        <f>SUM(D18:F18)+G19</f>
        <v>115303.33</v>
      </c>
    </row>
    <row r="19" spans="1:7" ht="16.2" x14ac:dyDescent="0.35">
      <c r="A19" s="152"/>
      <c r="B19" s="83" t="s">
        <v>111</v>
      </c>
      <c r="C19" s="298"/>
      <c r="D19" s="4">
        <v>800</v>
      </c>
      <c r="E19" s="4">
        <v>800</v>
      </c>
      <c r="F19" s="50">
        <v>800</v>
      </c>
      <c r="G19" s="213">
        <f>SUM(D19:F19)</f>
        <v>2400</v>
      </c>
    </row>
    <row r="20" spans="1:7" ht="16.8" thickBot="1" x14ac:dyDescent="0.4">
      <c r="A20" s="152"/>
      <c r="B20" s="84"/>
      <c r="C20" s="299"/>
      <c r="D20" s="7"/>
      <c r="E20" s="7"/>
      <c r="F20" s="60"/>
      <c r="G20" s="211"/>
    </row>
    <row r="21" spans="1:7" ht="16.8" thickBot="1" x14ac:dyDescent="0.4">
      <c r="A21" s="152" t="s">
        <v>16</v>
      </c>
      <c r="B21" s="35" t="s">
        <v>17</v>
      </c>
      <c r="C21" s="311"/>
      <c r="D21" s="25">
        <f>SUM(D22:D33)</f>
        <v>23324.567999999999</v>
      </c>
      <c r="E21" s="25">
        <f t="shared" ref="E21:F21" si="5">SUM(E22:E33)</f>
        <v>22930.906399999996</v>
      </c>
      <c r="F21" s="61">
        <f t="shared" si="5"/>
        <v>24030.411999999997</v>
      </c>
      <c r="G21" s="197">
        <f>SUM(D21:F21)</f>
        <v>70285.886399999988</v>
      </c>
    </row>
    <row r="22" spans="1:7" ht="16.2" x14ac:dyDescent="0.35">
      <c r="A22" s="152" t="s">
        <v>18</v>
      </c>
      <c r="B22" s="86" t="s">
        <v>12</v>
      </c>
      <c r="C22" s="297">
        <v>2.57</v>
      </c>
      <c r="D22" s="12">
        <v>6885</v>
      </c>
      <c r="E22" s="12">
        <f t="shared" ref="E22:E31" si="6">C22*$K$8</f>
        <v>6885.3383999999996</v>
      </c>
      <c r="F22" s="52">
        <f t="shared" ref="F22:F31" si="7">C22*$K$8</f>
        <v>6885.3383999999996</v>
      </c>
      <c r="G22" s="209">
        <f t="shared" ref="G22:G41" si="8">SUM(D22:F22)</f>
        <v>20655.676800000001</v>
      </c>
    </row>
    <row r="23" spans="1:7" ht="16.2" x14ac:dyDescent="0.35">
      <c r="A23" s="152" t="s">
        <v>19</v>
      </c>
      <c r="B23" s="83" t="s">
        <v>44</v>
      </c>
      <c r="C23" s="298">
        <v>2.69</v>
      </c>
      <c r="D23" s="4">
        <f t="shared" ref="D23:D31" si="9">C23*$K$8</f>
        <v>7206.8327999999992</v>
      </c>
      <c r="E23" s="4">
        <f t="shared" si="6"/>
        <v>7206.8327999999992</v>
      </c>
      <c r="F23" s="50">
        <f t="shared" si="7"/>
        <v>7206.8327999999992</v>
      </c>
      <c r="G23" s="210">
        <f t="shared" si="8"/>
        <v>21620.498399999997</v>
      </c>
    </row>
    <row r="24" spans="1:7" ht="16.8" thickBot="1" x14ac:dyDescent="0.4">
      <c r="A24" s="154" t="s">
        <v>20</v>
      </c>
      <c r="B24" s="84" t="s">
        <v>23</v>
      </c>
      <c r="C24" s="299">
        <v>1.68</v>
      </c>
      <c r="D24" s="4">
        <v>4179</v>
      </c>
      <c r="E24" s="7">
        <v>4179</v>
      </c>
      <c r="F24" s="60">
        <v>4501</v>
      </c>
      <c r="G24" s="211">
        <f t="shared" si="8"/>
        <v>12859</v>
      </c>
    </row>
    <row r="25" spans="1:7" ht="21.75" customHeight="1" thickBot="1" x14ac:dyDescent="0.35">
      <c r="A25" s="155" t="s">
        <v>21</v>
      </c>
      <c r="B25" s="112" t="s">
        <v>45</v>
      </c>
      <c r="C25" s="309"/>
      <c r="D25" s="27">
        <v>1812</v>
      </c>
      <c r="E25" s="27">
        <v>1418</v>
      </c>
      <c r="F25" s="78">
        <v>2517</v>
      </c>
      <c r="G25" s="208">
        <f t="shared" si="8"/>
        <v>5747</v>
      </c>
    </row>
    <row r="26" spans="1:7" ht="16.2" x14ac:dyDescent="0.35">
      <c r="A26" s="156" t="s">
        <v>31</v>
      </c>
      <c r="B26" s="86" t="s">
        <v>41</v>
      </c>
      <c r="C26" s="308">
        <v>0.52</v>
      </c>
      <c r="D26" s="12">
        <f t="shared" si="9"/>
        <v>1393.1424</v>
      </c>
      <c r="E26" s="12">
        <f t="shared" si="6"/>
        <v>1393.1424</v>
      </c>
      <c r="F26" s="52">
        <f t="shared" si="7"/>
        <v>1393.1424</v>
      </c>
      <c r="G26" s="69">
        <f t="shared" si="8"/>
        <v>4179.4272000000001</v>
      </c>
    </row>
    <row r="27" spans="1:7" ht="16.2" x14ac:dyDescent="0.35">
      <c r="A27" s="152" t="s">
        <v>32</v>
      </c>
      <c r="B27" s="83" t="s">
        <v>42</v>
      </c>
      <c r="C27" s="299">
        <v>0.12</v>
      </c>
      <c r="D27" s="4">
        <f t="shared" si="9"/>
        <v>321.49439999999998</v>
      </c>
      <c r="E27" s="4">
        <f t="shared" si="6"/>
        <v>321.49439999999998</v>
      </c>
      <c r="F27" s="50"/>
      <c r="G27" s="65">
        <f t="shared" si="8"/>
        <v>642.98879999999997</v>
      </c>
    </row>
    <row r="28" spans="1:7" ht="16.2" x14ac:dyDescent="0.35">
      <c r="A28" s="152" t="s">
        <v>33</v>
      </c>
      <c r="B28" s="83" t="s">
        <v>14</v>
      </c>
      <c r="C28" s="298">
        <v>0.56999999999999995</v>
      </c>
      <c r="D28" s="4">
        <f t="shared" si="9"/>
        <v>1527.0983999999999</v>
      </c>
      <c r="E28" s="4">
        <f t="shared" si="6"/>
        <v>1527.0983999999999</v>
      </c>
      <c r="F28" s="50">
        <f t="shared" si="7"/>
        <v>1527.0983999999999</v>
      </c>
      <c r="G28" s="65">
        <f t="shared" si="8"/>
        <v>4581.2951999999996</v>
      </c>
    </row>
    <row r="29" spans="1:7" hidden="1" x14ac:dyDescent="0.3">
      <c r="A29" s="152" t="s">
        <v>34</v>
      </c>
      <c r="B29" s="83" t="s">
        <v>28</v>
      </c>
      <c r="C29" s="5"/>
      <c r="D29" s="4">
        <f t="shared" si="9"/>
        <v>0</v>
      </c>
      <c r="E29" s="4">
        <f t="shared" si="6"/>
        <v>0</v>
      </c>
      <c r="F29" s="50">
        <f t="shared" si="7"/>
        <v>0</v>
      </c>
      <c r="G29" s="65">
        <f t="shared" si="8"/>
        <v>0</v>
      </c>
    </row>
    <row r="30" spans="1:7" hidden="1" x14ac:dyDescent="0.3">
      <c r="A30" s="152" t="s">
        <v>35</v>
      </c>
      <c r="B30" s="83" t="s">
        <v>30</v>
      </c>
      <c r="C30" s="5"/>
      <c r="D30" s="4">
        <f t="shared" si="9"/>
        <v>0</v>
      </c>
      <c r="E30" s="4">
        <f t="shared" si="6"/>
        <v>0</v>
      </c>
      <c r="F30" s="50">
        <f t="shared" si="7"/>
        <v>0</v>
      </c>
      <c r="G30" s="65">
        <f t="shared" si="8"/>
        <v>0</v>
      </c>
    </row>
    <row r="31" spans="1:7" x14ac:dyDescent="0.3">
      <c r="A31" s="152" t="s">
        <v>36</v>
      </c>
      <c r="B31" s="83" t="s">
        <v>25</v>
      </c>
      <c r="C31" s="5"/>
      <c r="D31" s="4">
        <f t="shared" si="9"/>
        <v>0</v>
      </c>
      <c r="E31" s="4">
        <f t="shared" si="6"/>
        <v>0</v>
      </c>
      <c r="F31" s="50">
        <f t="shared" si="7"/>
        <v>0</v>
      </c>
      <c r="G31" s="65">
        <f t="shared" si="8"/>
        <v>0</v>
      </c>
    </row>
    <row r="32" spans="1:7" hidden="1" x14ac:dyDescent="0.3">
      <c r="A32" s="152" t="s">
        <v>38</v>
      </c>
      <c r="B32" s="83" t="s">
        <v>22</v>
      </c>
      <c r="C32" s="5"/>
      <c r="D32" s="4"/>
      <c r="E32" s="4"/>
      <c r="F32" s="50"/>
      <c r="G32" s="65">
        <f t="shared" si="8"/>
        <v>0</v>
      </c>
    </row>
    <row r="33" spans="1:7" x14ac:dyDescent="0.3">
      <c r="A33" s="152" t="s">
        <v>47</v>
      </c>
      <c r="B33" s="83" t="s">
        <v>101</v>
      </c>
      <c r="C33" s="5"/>
      <c r="D33" s="4">
        <f>SUM(D35:D41)</f>
        <v>0</v>
      </c>
      <c r="E33" s="4">
        <f t="shared" ref="E33:F33" si="10">SUM(E35:E41)</f>
        <v>0</v>
      </c>
      <c r="F33" s="50">
        <f t="shared" si="10"/>
        <v>0</v>
      </c>
      <c r="G33" s="65">
        <f t="shared" si="8"/>
        <v>0</v>
      </c>
    </row>
    <row r="34" spans="1:7" x14ac:dyDescent="0.3">
      <c r="A34" s="152"/>
      <c r="B34" s="83" t="s">
        <v>43</v>
      </c>
      <c r="C34" s="5"/>
      <c r="D34" s="4"/>
      <c r="E34" s="4"/>
      <c r="F34" s="50"/>
      <c r="G34" s="65">
        <f t="shared" si="8"/>
        <v>0</v>
      </c>
    </row>
    <row r="35" spans="1:7" x14ac:dyDescent="0.3">
      <c r="A35" s="152"/>
      <c r="B35" s="83" t="s">
        <v>57</v>
      </c>
      <c r="C35" s="2"/>
      <c r="D35" s="4"/>
      <c r="E35" s="4"/>
      <c r="F35" s="50"/>
      <c r="G35" s="65">
        <f t="shared" si="8"/>
        <v>0</v>
      </c>
    </row>
    <row r="36" spans="1:7" x14ac:dyDescent="0.3">
      <c r="A36" s="152"/>
      <c r="B36" s="83" t="s">
        <v>54</v>
      </c>
      <c r="C36" s="2"/>
      <c r="D36" s="4"/>
      <c r="E36" s="4"/>
      <c r="F36" s="50"/>
      <c r="G36" s="65">
        <f t="shared" si="8"/>
        <v>0</v>
      </c>
    </row>
    <row r="37" spans="1:7" x14ac:dyDescent="0.3">
      <c r="A37" s="152"/>
      <c r="B37" s="83" t="s">
        <v>52</v>
      </c>
      <c r="C37" s="2"/>
      <c r="D37" s="4"/>
      <c r="E37" s="4"/>
      <c r="F37" s="50"/>
      <c r="G37" s="65">
        <f t="shared" si="8"/>
        <v>0</v>
      </c>
    </row>
    <row r="38" spans="1:7" x14ac:dyDescent="0.3">
      <c r="A38" s="152"/>
      <c r="B38" s="83" t="s">
        <v>49</v>
      </c>
      <c r="C38" s="2"/>
      <c r="D38" s="4"/>
      <c r="E38" s="4"/>
      <c r="F38" s="50"/>
      <c r="G38" s="65">
        <f t="shared" si="8"/>
        <v>0</v>
      </c>
    </row>
    <row r="39" spans="1:7" x14ac:dyDescent="0.3">
      <c r="A39" s="152"/>
      <c r="B39" s="83" t="s">
        <v>73</v>
      </c>
      <c r="C39" s="2"/>
      <c r="D39" s="4"/>
      <c r="E39" s="4"/>
      <c r="F39" s="50"/>
      <c r="G39" s="65">
        <f t="shared" si="8"/>
        <v>0</v>
      </c>
    </row>
    <row r="40" spans="1:7" x14ac:dyDescent="0.3">
      <c r="A40" s="152"/>
      <c r="B40" s="83" t="s">
        <v>85</v>
      </c>
      <c r="C40" s="2"/>
      <c r="D40" s="4"/>
      <c r="E40" s="4"/>
      <c r="F40" s="50"/>
      <c r="G40" s="65">
        <f t="shared" si="8"/>
        <v>0</v>
      </c>
    </row>
    <row r="41" spans="1:7" ht="16.2" thickBot="1" x14ac:dyDescent="0.35">
      <c r="A41" s="152"/>
      <c r="B41" s="84"/>
      <c r="C41" s="6"/>
      <c r="D41" s="7"/>
      <c r="E41" s="7"/>
      <c r="F41" s="60"/>
      <c r="G41" s="70">
        <f t="shared" si="8"/>
        <v>0</v>
      </c>
    </row>
    <row r="42" spans="1:7" ht="16.2" thickBot="1" x14ac:dyDescent="0.35">
      <c r="A42" s="157"/>
      <c r="B42" s="128" t="s">
        <v>40</v>
      </c>
      <c r="C42" s="49"/>
      <c r="D42" s="40"/>
      <c r="E42" s="40"/>
      <c r="F42" s="40"/>
      <c r="G42" s="41">
        <f>G18-G21</f>
        <v>45017.443600000013</v>
      </c>
    </row>
    <row r="44" spans="1:7" x14ac:dyDescent="0.3">
      <c r="D44" s="14"/>
      <c r="G44" s="14"/>
    </row>
    <row r="45" spans="1:7" x14ac:dyDescent="0.3">
      <c r="D45" s="14"/>
    </row>
  </sheetData>
  <mergeCells count="3">
    <mergeCell ref="A5:L5"/>
    <mergeCell ref="A6:L6"/>
    <mergeCell ref="A7:L7"/>
  </mergeCells>
  <pageMargins left="0.23622047244094491" right="0.23622047244094491" top="0.74803149606299213" bottom="0.74803149606299213" header="0.31496062992125984" footer="0.31496062992125984"/>
  <pageSetup paperSize="9" scale="68" orientation="landscape" verticalDpi="0" r:id="rId1"/>
  <rowBreaks count="2" manualBreakCount="2">
    <brk id="47" max="22" man="1"/>
    <brk id="48" max="22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20" zoomScaleNormal="100" workbookViewId="0">
      <selection activeCell="I8" sqref="I8"/>
    </sheetView>
  </sheetViews>
  <sheetFormatPr defaultColWidth="9.109375" defaultRowHeight="15.6" x14ac:dyDescent="0.3"/>
  <cols>
    <col min="1" max="1" width="8.88671875" style="1" customWidth="1"/>
    <col min="2" max="2" width="38.6640625" style="1" customWidth="1"/>
    <col min="3" max="3" width="9.33203125" style="1" customWidth="1"/>
    <col min="4" max="4" width="10.109375" style="1" customWidth="1"/>
    <col min="5" max="5" width="10.6640625" style="1" customWidth="1"/>
    <col min="6" max="6" width="10.5546875" style="1" customWidth="1"/>
    <col min="7" max="7" width="11.6640625" style="1" customWidth="1"/>
    <col min="8" max="8" width="10" style="1" customWidth="1"/>
    <col min="9" max="10" width="8.33203125" style="1" customWidth="1"/>
    <col min="11" max="11" width="9.44140625" style="1" customWidth="1"/>
    <col min="12" max="12" width="12.109375" style="1" customWidth="1"/>
    <col min="13" max="13" width="10.109375" style="1" customWidth="1"/>
    <col min="14" max="14" width="9.6640625" style="1" customWidth="1"/>
    <col min="15" max="15" width="11" style="1" customWidth="1"/>
    <col min="16" max="16" width="13.5546875" style="1" customWidth="1"/>
    <col min="17" max="17" width="10.5546875" style="1" customWidth="1"/>
    <col min="18" max="18" width="10" style="1" customWidth="1"/>
    <col min="19" max="19" width="9.44140625" style="1" customWidth="1"/>
    <col min="20" max="20" width="11.33203125" style="1" customWidth="1"/>
    <col min="21" max="21" width="12.88671875" style="1" customWidth="1"/>
    <col min="22" max="22" width="9.5546875" style="1" customWidth="1"/>
    <col min="23" max="29" width="9.109375" style="1" customWidth="1"/>
    <col min="30" max="16384" width="9.109375" style="1"/>
  </cols>
  <sheetData>
    <row r="1" spans="1:21" x14ac:dyDescent="0.3">
      <c r="B1" s="340" t="s">
        <v>113</v>
      </c>
    </row>
    <row r="2" spans="1:21" x14ac:dyDescent="0.3">
      <c r="B2" s="340" t="s">
        <v>105</v>
      </c>
      <c r="C2" s="340"/>
      <c r="D2" s="340"/>
      <c r="E2" s="326"/>
      <c r="F2" s="326"/>
      <c r="G2" s="326"/>
      <c r="H2" s="326"/>
      <c r="I2" s="326"/>
      <c r="J2" s="356"/>
      <c r="K2" s="356"/>
      <c r="L2" s="356"/>
      <c r="M2" s="356"/>
      <c r="N2" s="326"/>
      <c r="O2" s="326"/>
      <c r="P2" s="326"/>
      <c r="Q2" s="326"/>
      <c r="R2" s="326"/>
      <c r="S2" s="326"/>
      <c r="T2" s="326"/>
      <c r="U2" s="326"/>
    </row>
    <row r="3" spans="1:21" x14ac:dyDescent="0.3">
      <c r="B3" s="340" t="s">
        <v>106</v>
      </c>
      <c r="C3" s="340"/>
      <c r="D3" s="340"/>
      <c r="E3" s="326"/>
      <c r="F3" s="326"/>
      <c r="G3" s="326"/>
      <c r="H3" s="326"/>
      <c r="I3" s="326"/>
      <c r="J3" s="356"/>
      <c r="K3" s="356"/>
      <c r="L3" s="356"/>
      <c r="M3" s="35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R4" s="263"/>
      <c r="S4" s="263"/>
      <c r="T4" s="263"/>
    </row>
    <row r="5" spans="1:21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R5" s="263"/>
      <c r="S5" s="355"/>
      <c r="T5" s="355"/>
    </row>
    <row r="6" spans="1:21" x14ac:dyDescent="0.3">
      <c r="A6" s="351" t="s">
        <v>142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21" ht="16.2" thickBot="1" x14ac:dyDescent="0.35">
      <c r="B7" s="1" t="s">
        <v>96</v>
      </c>
      <c r="K7" s="1">
        <v>3517.5</v>
      </c>
    </row>
    <row r="8" spans="1:21" ht="27.75" customHeight="1" thickBot="1" x14ac:dyDescent="0.4">
      <c r="A8" s="169"/>
      <c r="B8" s="34" t="s">
        <v>2</v>
      </c>
      <c r="C8" s="312" t="s">
        <v>3</v>
      </c>
      <c r="D8" s="147" t="s">
        <v>4</v>
      </c>
      <c r="E8" s="147" t="s">
        <v>5</v>
      </c>
      <c r="F8" s="158" t="s">
        <v>6</v>
      </c>
      <c r="G8" s="140" t="s">
        <v>104</v>
      </c>
    </row>
    <row r="9" spans="1:21" ht="16.2" x14ac:dyDescent="0.35">
      <c r="A9" s="170" t="s">
        <v>7</v>
      </c>
      <c r="B9" s="126" t="s">
        <v>8</v>
      </c>
      <c r="C9" s="302"/>
      <c r="D9" s="44">
        <f t="shared" ref="D9:E9" si="0">SUM(D10:D16)</f>
        <v>48400.799999999996</v>
      </c>
      <c r="E9" s="44">
        <f t="shared" si="0"/>
        <v>48400.799999999996</v>
      </c>
      <c r="F9" s="125">
        <f>SUM(F10:F16)</f>
        <v>42491.399999999994</v>
      </c>
      <c r="G9" s="69">
        <f>SUM(D9:F9)</f>
        <v>139293</v>
      </c>
    </row>
    <row r="10" spans="1:21" ht="16.2" x14ac:dyDescent="0.35">
      <c r="A10" s="166" t="s">
        <v>9</v>
      </c>
      <c r="B10" s="83" t="s">
        <v>10</v>
      </c>
      <c r="C10" s="298">
        <v>8.94</v>
      </c>
      <c r="D10" s="4">
        <f>C10*$K$7</f>
        <v>31446.449999999997</v>
      </c>
      <c r="E10" s="4">
        <f>C10*$K$7</f>
        <v>31446.449999999997</v>
      </c>
      <c r="F10" s="50">
        <f>C10*$K$7</f>
        <v>31446.449999999997</v>
      </c>
      <c r="G10" s="65">
        <f t="shared" ref="G10:G16" si="1">SUM(D10:F10)</f>
        <v>94339.349999999991</v>
      </c>
    </row>
    <row r="11" spans="1:21" ht="16.2" x14ac:dyDescent="0.35">
      <c r="A11" s="166" t="s">
        <v>11</v>
      </c>
      <c r="B11" s="83" t="s">
        <v>12</v>
      </c>
      <c r="C11" s="298">
        <v>2.57</v>
      </c>
      <c r="D11" s="4">
        <f t="shared" ref="D11:D16" si="2">C11*$K$7</f>
        <v>9039.9749999999985</v>
      </c>
      <c r="E11" s="4">
        <f t="shared" ref="E11:E16" si="3">C11*$K$7</f>
        <v>9039.9749999999985</v>
      </c>
      <c r="F11" s="50">
        <f t="shared" ref="F11:F16" si="4">C11*$K$7</f>
        <v>9039.9749999999985</v>
      </c>
      <c r="G11" s="65">
        <f t="shared" si="1"/>
        <v>27119.924999999996</v>
      </c>
    </row>
    <row r="12" spans="1:21" ht="16.2" x14ac:dyDescent="0.35">
      <c r="A12" s="166" t="s">
        <v>13</v>
      </c>
      <c r="B12" s="83" t="s">
        <v>23</v>
      </c>
      <c r="C12" s="298">
        <v>1.68</v>
      </c>
      <c r="D12" s="4">
        <f>C12*K7</f>
        <v>5909.4</v>
      </c>
      <c r="E12" s="4">
        <f>C12*K7</f>
        <v>5909.4</v>
      </c>
      <c r="F12" s="50">
        <v>0</v>
      </c>
      <c r="G12" s="65">
        <f t="shared" si="1"/>
        <v>11818.8</v>
      </c>
    </row>
    <row r="13" spans="1:21" ht="16.2" x14ac:dyDescent="0.35">
      <c r="A13" s="166" t="s">
        <v>24</v>
      </c>
      <c r="B13" s="83" t="s">
        <v>25</v>
      </c>
      <c r="C13" s="298"/>
      <c r="D13" s="4">
        <f t="shared" si="2"/>
        <v>0</v>
      </c>
      <c r="E13" s="4">
        <f t="shared" si="3"/>
        <v>0</v>
      </c>
      <c r="F13" s="50">
        <f t="shared" si="4"/>
        <v>0</v>
      </c>
      <c r="G13" s="65">
        <f t="shared" si="1"/>
        <v>0</v>
      </c>
    </row>
    <row r="14" spans="1:21" ht="16.8" thickBot="1" x14ac:dyDescent="0.4">
      <c r="A14" s="166" t="s">
        <v>26</v>
      </c>
      <c r="B14" s="83" t="s">
        <v>14</v>
      </c>
      <c r="C14" s="298">
        <v>0.56999999999999995</v>
      </c>
      <c r="D14" s="4">
        <f t="shared" si="2"/>
        <v>2004.9749999999999</v>
      </c>
      <c r="E14" s="4">
        <f t="shared" si="3"/>
        <v>2004.9749999999999</v>
      </c>
      <c r="F14" s="50">
        <f t="shared" si="4"/>
        <v>2004.9749999999999</v>
      </c>
      <c r="G14" s="65">
        <f t="shared" si="1"/>
        <v>6014.9249999999993</v>
      </c>
    </row>
    <row r="15" spans="1:21" ht="16.8" hidden="1" thickBot="1" x14ac:dyDescent="0.4">
      <c r="A15" s="166" t="s">
        <v>27</v>
      </c>
      <c r="B15" s="83" t="s">
        <v>28</v>
      </c>
      <c r="C15" s="298"/>
      <c r="D15" s="4">
        <f t="shared" si="2"/>
        <v>0</v>
      </c>
      <c r="E15" s="4">
        <f t="shared" si="3"/>
        <v>0</v>
      </c>
      <c r="F15" s="50">
        <f t="shared" si="4"/>
        <v>0</v>
      </c>
      <c r="G15" s="65">
        <f t="shared" si="1"/>
        <v>0</v>
      </c>
    </row>
    <row r="16" spans="1:21" ht="16.8" hidden="1" thickBot="1" x14ac:dyDescent="0.4">
      <c r="A16" s="166" t="s">
        <v>29</v>
      </c>
      <c r="B16" s="84" t="s">
        <v>30</v>
      </c>
      <c r="C16" s="299"/>
      <c r="D16" s="7">
        <f t="shared" si="2"/>
        <v>0</v>
      </c>
      <c r="E16" s="7">
        <f t="shared" si="3"/>
        <v>0</v>
      </c>
      <c r="F16" s="60">
        <f t="shared" si="4"/>
        <v>0</v>
      </c>
      <c r="G16" s="66">
        <f t="shared" si="1"/>
        <v>0</v>
      </c>
    </row>
    <row r="17" spans="1:7" s="22" customFormat="1" ht="16.8" thickBot="1" x14ac:dyDescent="0.4">
      <c r="A17" s="167" t="s">
        <v>37</v>
      </c>
      <c r="B17" s="85" t="s">
        <v>15</v>
      </c>
      <c r="C17" s="311"/>
      <c r="D17" s="36">
        <v>33195.43</v>
      </c>
      <c r="E17" s="36">
        <v>39552.730000000003</v>
      </c>
      <c r="F17" s="51">
        <f>31476.8+41238</f>
        <v>72714.8</v>
      </c>
      <c r="G17" s="216">
        <f>SUM(D17:F17)+G18</f>
        <v>147862.96000000002</v>
      </c>
    </row>
    <row r="18" spans="1:7" ht="16.2" x14ac:dyDescent="0.35">
      <c r="A18" s="166"/>
      <c r="B18" s="83" t="s">
        <v>111</v>
      </c>
      <c r="C18" s="298"/>
      <c r="D18" s="4">
        <v>800</v>
      </c>
      <c r="E18" s="4">
        <v>800</v>
      </c>
      <c r="F18" s="50">
        <v>800</v>
      </c>
      <c r="G18" s="213">
        <f>F18+E18+D18</f>
        <v>2400</v>
      </c>
    </row>
    <row r="19" spans="1:7" ht="16.8" thickBot="1" x14ac:dyDescent="0.4">
      <c r="A19" s="166"/>
      <c r="B19" s="84"/>
      <c r="C19" s="299"/>
      <c r="D19" s="7"/>
      <c r="E19" s="7"/>
      <c r="F19" s="60"/>
      <c r="G19" s="211"/>
    </row>
    <row r="20" spans="1:7" ht="16.8" thickBot="1" x14ac:dyDescent="0.4">
      <c r="A20" s="166" t="s">
        <v>16</v>
      </c>
      <c r="B20" s="35" t="s">
        <v>17</v>
      </c>
      <c r="C20" s="311"/>
      <c r="D20" s="36">
        <f>SUM(D21:D32)</f>
        <v>31259.514999999992</v>
      </c>
      <c r="E20" s="36">
        <f t="shared" ref="E20:F20" si="5">SUM(E21:E32)</f>
        <v>29673.624999999993</v>
      </c>
      <c r="F20" s="51">
        <f t="shared" si="5"/>
        <v>43553.124999999993</v>
      </c>
      <c r="G20" s="216">
        <f>SUM(D20:F20)</f>
        <v>104486.26499999998</v>
      </c>
    </row>
    <row r="21" spans="1:7" ht="16.2" x14ac:dyDescent="0.35">
      <c r="A21" s="166" t="s">
        <v>18</v>
      </c>
      <c r="B21" s="86" t="s">
        <v>12</v>
      </c>
      <c r="C21" s="297">
        <v>2.57</v>
      </c>
      <c r="D21" s="12">
        <f t="shared" ref="D21:D30" si="6">C21*$K$7</f>
        <v>9039.9749999999985</v>
      </c>
      <c r="E21" s="12">
        <f t="shared" ref="E21:E30" si="7">C21*$K$7</f>
        <v>9039.9749999999985</v>
      </c>
      <c r="F21" s="52">
        <f t="shared" ref="F21:F30" si="8">C21*$K$7</f>
        <v>9039.9749999999985</v>
      </c>
      <c r="G21" s="209">
        <f t="shared" ref="G21:G40" si="9">SUM(D21:F21)</f>
        <v>27119.924999999996</v>
      </c>
    </row>
    <row r="22" spans="1:7" ht="16.2" x14ac:dyDescent="0.35">
      <c r="A22" s="166" t="s">
        <v>19</v>
      </c>
      <c r="B22" s="83" t="s">
        <v>44</v>
      </c>
      <c r="C22" s="298">
        <v>2.69</v>
      </c>
      <c r="D22" s="4">
        <f t="shared" si="6"/>
        <v>9462.0749999999989</v>
      </c>
      <c r="E22" s="4">
        <f t="shared" si="7"/>
        <v>9462.0749999999989</v>
      </c>
      <c r="F22" s="50">
        <f t="shared" si="8"/>
        <v>9462.0749999999989</v>
      </c>
      <c r="G22" s="210">
        <f t="shared" si="9"/>
        <v>28386.224999999999</v>
      </c>
    </row>
    <row r="23" spans="1:7" ht="16.8" thickBot="1" x14ac:dyDescent="0.4">
      <c r="A23" s="168" t="s">
        <v>20</v>
      </c>
      <c r="B23" s="84" t="s">
        <v>23</v>
      </c>
      <c r="C23" s="299">
        <v>1.68</v>
      </c>
      <c r="D23" s="7">
        <f>C23*K7</f>
        <v>5909.4</v>
      </c>
      <c r="E23" s="7">
        <f>C23*K7</f>
        <v>5909.4</v>
      </c>
      <c r="F23" s="60">
        <v>0</v>
      </c>
      <c r="G23" s="211">
        <f t="shared" si="9"/>
        <v>11818.8</v>
      </c>
    </row>
    <row r="24" spans="1:7" ht="36" customHeight="1" thickBot="1" x14ac:dyDescent="0.4">
      <c r="A24" s="169" t="s">
        <v>21</v>
      </c>
      <c r="B24" s="149" t="s">
        <v>45</v>
      </c>
      <c r="C24" s="311"/>
      <c r="D24" s="36">
        <v>2337</v>
      </c>
      <c r="E24" s="36">
        <v>1006</v>
      </c>
      <c r="F24" s="51">
        <v>21217</v>
      </c>
      <c r="G24" s="216">
        <f t="shared" si="9"/>
        <v>24560</v>
      </c>
    </row>
    <row r="25" spans="1:7" ht="16.2" x14ac:dyDescent="0.35">
      <c r="A25" s="170" t="s">
        <v>31</v>
      </c>
      <c r="B25" s="86" t="s">
        <v>41</v>
      </c>
      <c r="C25" s="308">
        <v>0.52</v>
      </c>
      <c r="D25" s="12">
        <f t="shared" si="6"/>
        <v>1829.1000000000001</v>
      </c>
      <c r="E25" s="12">
        <f t="shared" si="7"/>
        <v>1829.1000000000001</v>
      </c>
      <c r="F25" s="52">
        <f t="shared" si="8"/>
        <v>1829.1000000000001</v>
      </c>
      <c r="G25" s="69">
        <f t="shared" si="9"/>
        <v>5487.3</v>
      </c>
    </row>
    <row r="26" spans="1:7" ht="16.2" x14ac:dyDescent="0.35">
      <c r="A26" s="166" t="s">
        <v>32</v>
      </c>
      <c r="B26" s="83" t="s">
        <v>42</v>
      </c>
      <c r="C26" s="299">
        <v>0.12</v>
      </c>
      <c r="D26" s="4">
        <f t="shared" si="6"/>
        <v>422.09999999999997</v>
      </c>
      <c r="E26" s="4">
        <f t="shared" si="7"/>
        <v>422.09999999999997</v>
      </c>
      <c r="F26" s="50"/>
      <c r="G26" s="65">
        <f t="shared" si="9"/>
        <v>844.19999999999993</v>
      </c>
    </row>
    <row r="27" spans="1:7" ht="16.2" x14ac:dyDescent="0.35">
      <c r="A27" s="166" t="s">
        <v>33</v>
      </c>
      <c r="B27" s="83" t="s">
        <v>14</v>
      </c>
      <c r="C27" s="298">
        <v>0.56999999999999995</v>
      </c>
      <c r="D27" s="4">
        <f t="shared" si="6"/>
        <v>2004.9749999999999</v>
      </c>
      <c r="E27" s="4">
        <f t="shared" si="7"/>
        <v>2004.9749999999999</v>
      </c>
      <c r="F27" s="50">
        <f t="shared" si="8"/>
        <v>2004.9749999999999</v>
      </c>
      <c r="G27" s="65">
        <f t="shared" si="9"/>
        <v>6014.9249999999993</v>
      </c>
    </row>
    <row r="28" spans="1:7" ht="16.2" x14ac:dyDescent="0.35">
      <c r="A28" s="166" t="s">
        <v>34</v>
      </c>
      <c r="B28" s="83" t="s">
        <v>28</v>
      </c>
      <c r="C28" s="298"/>
      <c r="D28" s="4">
        <f t="shared" si="6"/>
        <v>0</v>
      </c>
      <c r="E28" s="4">
        <f t="shared" si="7"/>
        <v>0</v>
      </c>
      <c r="F28" s="50">
        <f t="shared" si="8"/>
        <v>0</v>
      </c>
      <c r="G28" s="65">
        <f t="shared" si="9"/>
        <v>0</v>
      </c>
    </row>
    <row r="29" spans="1:7" ht="16.2" x14ac:dyDescent="0.35">
      <c r="A29" s="166" t="s">
        <v>35</v>
      </c>
      <c r="B29" s="83" t="s">
        <v>30</v>
      </c>
      <c r="C29" s="298"/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</row>
    <row r="30" spans="1:7" ht="16.2" x14ac:dyDescent="0.35">
      <c r="A30" s="166" t="s">
        <v>36</v>
      </c>
      <c r="B30" s="83" t="s">
        <v>25</v>
      </c>
      <c r="C30" s="298"/>
      <c r="D30" s="4">
        <f t="shared" si="6"/>
        <v>0</v>
      </c>
      <c r="E30" s="4">
        <f t="shared" si="7"/>
        <v>0</v>
      </c>
      <c r="F30" s="50">
        <f t="shared" si="8"/>
        <v>0</v>
      </c>
      <c r="G30" s="65">
        <f t="shared" si="9"/>
        <v>0</v>
      </c>
    </row>
    <row r="31" spans="1:7" x14ac:dyDescent="0.3">
      <c r="A31" s="166" t="s">
        <v>38</v>
      </c>
      <c r="B31" s="83" t="s">
        <v>22</v>
      </c>
      <c r="C31" s="5"/>
      <c r="D31" s="4"/>
      <c r="E31" s="4"/>
      <c r="F31" s="50"/>
      <c r="G31" s="65">
        <f t="shared" si="9"/>
        <v>0</v>
      </c>
    </row>
    <row r="32" spans="1:7" x14ac:dyDescent="0.3">
      <c r="A32" s="166" t="s">
        <v>47</v>
      </c>
      <c r="B32" s="83" t="s">
        <v>101</v>
      </c>
      <c r="C32" s="5"/>
      <c r="D32" s="4">
        <f>SUM(D34:D40)</f>
        <v>254.89</v>
      </c>
      <c r="E32" s="4">
        <f t="shared" ref="E32:F32" si="10">SUM(E34:E40)</f>
        <v>0</v>
      </c>
      <c r="F32" s="50">
        <f t="shared" si="10"/>
        <v>0</v>
      </c>
      <c r="G32" s="65">
        <f t="shared" si="9"/>
        <v>254.89</v>
      </c>
    </row>
    <row r="33" spans="1:8" x14ac:dyDescent="0.3">
      <c r="A33" s="166"/>
      <c r="B33" s="83" t="s">
        <v>43</v>
      </c>
      <c r="C33" s="2"/>
      <c r="D33" s="4"/>
      <c r="E33" s="4"/>
      <c r="F33" s="50"/>
      <c r="G33" s="65">
        <f t="shared" si="9"/>
        <v>0</v>
      </c>
    </row>
    <row r="34" spans="1:8" x14ac:dyDescent="0.3">
      <c r="A34" s="166"/>
      <c r="B34" s="83" t="s">
        <v>85</v>
      </c>
      <c r="C34" s="2"/>
      <c r="D34" s="4">
        <v>254.89</v>
      </c>
      <c r="E34" s="4"/>
      <c r="F34" s="50"/>
      <c r="G34" s="65">
        <f t="shared" si="9"/>
        <v>254.89</v>
      </c>
    </row>
    <row r="35" spans="1:8" x14ac:dyDescent="0.3">
      <c r="A35" s="166"/>
      <c r="B35" s="241" t="s">
        <v>74</v>
      </c>
      <c r="C35" s="2"/>
      <c r="D35" s="4"/>
      <c r="E35" s="4"/>
      <c r="F35" s="50"/>
      <c r="G35" s="65">
        <f t="shared" si="9"/>
        <v>0</v>
      </c>
    </row>
    <row r="36" spans="1:8" x14ac:dyDescent="0.3">
      <c r="A36" s="166"/>
      <c r="B36" s="83" t="s">
        <v>55</v>
      </c>
      <c r="C36" s="2"/>
      <c r="D36" s="4"/>
      <c r="E36" s="4"/>
      <c r="F36" s="50"/>
      <c r="G36" s="65">
        <f t="shared" si="9"/>
        <v>0</v>
      </c>
    </row>
    <row r="37" spans="1:8" x14ac:dyDescent="0.3">
      <c r="A37" s="166"/>
      <c r="B37" s="83" t="s">
        <v>100</v>
      </c>
      <c r="C37" s="2"/>
      <c r="D37" s="4"/>
      <c r="E37" s="4"/>
      <c r="F37" s="50"/>
      <c r="G37" s="65">
        <f t="shared" si="9"/>
        <v>0</v>
      </c>
    </row>
    <row r="38" spans="1:8" x14ac:dyDescent="0.3">
      <c r="A38" s="166"/>
      <c r="B38" s="83" t="s">
        <v>49</v>
      </c>
      <c r="C38" s="2"/>
      <c r="D38" s="4"/>
      <c r="E38" s="4"/>
      <c r="F38" s="50"/>
      <c r="G38" s="65">
        <f t="shared" si="9"/>
        <v>0</v>
      </c>
    </row>
    <row r="39" spans="1:8" x14ac:dyDescent="0.3">
      <c r="A39" s="166"/>
      <c r="B39" s="83"/>
      <c r="C39" s="2"/>
      <c r="D39" s="4"/>
      <c r="E39" s="4"/>
      <c r="F39" s="50"/>
      <c r="G39" s="65">
        <f t="shared" si="9"/>
        <v>0</v>
      </c>
    </row>
    <row r="40" spans="1:8" ht="16.2" thickBot="1" x14ac:dyDescent="0.35">
      <c r="A40" s="168"/>
      <c r="B40" s="84"/>
      <c r="C40" s="6"/>
      <c r="D40" s="7"/>
      <c r="E40" s="7"/>
      <c r="F40" s="60"/>
      <c r="G40" s="66">
        <f t="shared" si="9"/>
        <v>0</v>
      </c>
    </row>
    <row r="41" spans="1:8" ht="19.5" customHeight="1" thickBot="1" x14ac:dyDescent="0.35">
      <c r="A41" s="169"/>
      <c r="B41" s="128" t="s">
        <v>40</v>
      </c>
      <c r="C41" s="49"/>
      <c r="D41" s="40"/>
      <c r="E41" s="40"/>
      <c r="F41" s="114"/>
      <c r="G41" s="115">
        <f>G17-G20</f>
        <v>43376.695000000036</v>
      </c>
      <c r="H41" s="14"/>
    </row>
    <row r="42" spans="1:8" x14ac:dyDescent="0.3">
      <c r="A42" s="103"/>
    </row>
    <row r="43" spans="1:8" x14ac:dyDescent="0.3">
      <c r="B43" s="349"/>
      <c r="D43" s="14"/>
      <c r="E43" s="14"/>
      <c r="G43" s="14"/>
    </row>
    <row r="44" spans="1:8" x14ac:dyDescent="0.3">
      <c r="D44" s="14"/>
    </row>
  </sheetData>
  <mergeCells count="4">
    <mergeCell ref="A4:L4"/>
    <mergeCell ref="A5:L5"/>
    <mergeCell ref="A6:L6"/>
    <mergeCell ref="S5:T5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workbookViewId="0">
      <selection activeCell="L39" sqref="L39"/>
    </sheetView>
  </sheetViews>
  <sheetFormatPr defaultColWidth="9.109375" defaultRowHeight="15.6" x14ac:dyDescent="0.3"/>
  <cols>
    <col min="1" max="1" width="6.33203125" style="1" customWidth="1"/>
    <col min="2" max="2" width="39.88671875" style="1" customWidth="1"/>
    <col min="3" max="3" width="9.109375" style="1"/>
    <col min="4" max="4" width="10.109375" style="1" customWidth="1"/>
    <col min="5" max="5" width="10.6640625" style="1" customWidth="1"/>
    <col min="6" max="6" width="9.88671875" style="1" customWidth="1"/>
    <col min="7" max="7" width="12.33203125" style="1" customWidth="1"/>
    <col min="8" max="8" width="9.33203125" style="1" customWidth="1"/>
    <col min="9" max="9" width="9.44140625" style="1" customWidth="1"/>
    <col min="10" max="10" width="9.33203125" style="1" customWidth="1"/>
    <col min="11" max="11" width="9.44140625" style="1" customWidth="1"/>
    <col min="12" max="12" width="12" style="1" customWidth="1"/>
    <col min="13" max="14" width="9.33203125" style="1" customWidth="1"/>
    <col min="15" max="15" width="10" style="1" customWidth="1"/>
    <col min="16" max="16" width="12.88671875" style="1" customWidth="1"/>
    <col min="17" max="17" width="11.88671875" style="1" customWidth="1"/>
    <col min="18" max="18" width="10.33203125" style="1" customWidth="1"/>
    <col min="19" max="19" width="9.33203125" style="1" customWidth="1"/>
    <col min="20" max="20" width="11.33203125" style="1" customWidth="1"/>
    <col min="21" max="21" width="13.109375" style="1" customWidth="1"/>
    <col min="22" max="22" width="9.44140625" style="1" customWidth="1"/>
    <col min="23" max="16384" width="9.109375" style="1"/>
  </cols>
  <sheetData>
    <row r="1" spans="1:21" x14ac:dyDescent="0.3">
      <c r="B1" s="340" t="s">
        <v>113</v>
      </c>
    </row>
    <row r="2" spans="1:21" x14ac:dyDescent="0.3">
      <c r="B2" s="340" t="s">
        <v>105</v>
      </c>
      <c r="C2" s="340"/>
      <c r="D2" s="340"/>
      <c r="E2" s="326"/>
      <c r="F2" s="326"/>
      <c r="G2" s="326"/>
      <c r="H2" s="326"/>
      <c r="I2" s="326"/>
      <c r="J2" s="327"/>
      <c r="K2" s="327"/>
      <c r="L2" s="327"/>
      <c r="M2" s="326"/>
      <c r="N2" s="326"/>
      <c r="O2" s="326"/>
      <c r="P2" s="326"/>
      <c r="Q2" s="326"/>
      <c r="R2" s="326"/>
      <c r="S2" s="326"/>
      <c r="T2" s="326"/>
      <c r="U2" s="326"/>
    </row>
    <row r="3" spans="1:21" x14ac:dyDescent="0.3">
      <c r="B3" s="340" t="s">
        <v>106</v>
      </c>
      <c r="C3" s="340"/>
      <c r="D3" s="340"/>
      <c r="E3" s="326"/>
      <c r="F3" s="326"/>
      <c r="G3" s="326"/>
      <c r="H3" s="326"/>
      <c r="I3" s="326"/>
      <c r="J3" s="327"/>
      <c r="K3" s="327"/>
      <c r="L3" s="327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A4" s="351" t="s">
        <v>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21" x14ac:dyDescent="0.3">
      <c r="A5" s="351" t="s">
        <v>143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21" ht="16.2" thickBot="1" x14ac:dyDescent="0.35">
      <c r="B6" s="1" t="s">
        <v>79</v>
      </c>
      <c r="K6" s="1">
        <v>2663.2</v>
      </c>
    </row>
    <row r="7" spans="1:21" ht="18.75" customHeight="1" thickBot="1" x14ac:dyDescent="0.4">
      <c r="A7" s="242"/>
      <c r="B7" s="34" t="s">
        <v>2</v>
      </c>
      <c r="C7" s="312" t="s">
        <v>3</v>
      </c>
      <c r="D7" s="147" t="s">
        <v>4</v>
      </c>
      <c r="E7" s="147" t="s">
        <v>5</v>
      </c>
      <c r="F7" s="158" t="s">
        <v>6</v>
      </c>
      <c r="G7" s="140" t="s">
        <v>104</v>
      </c>
    </row>
    <row r="8" spans="1:21" ht="16.8" thickBot="1" x14ac:dyDescent="0.4">
      <c r="A8" s="139" t="s">
        <v>7</v>
      </c>
      <c r="B8" s="85" t="s">
        <v>8</v>
      </c>
      <c r="C8" s="234"/>
      <c r="D8" s="37">
        <f t="shared" ref="D8:E8" si="0">SUM(D9:D15)</f>
        <v>42637.831999999988</v>
      </c>
      <c r="E8" s="37">
        <f t="shared" si="0"/>
        <v>42637.831999999988</v>
      </c>
      <c r="F8" s="59">
        <f>SUM(F9:F15)</f>
        <v>42637.831999999988</v>
      </c>
      <c r="G8" s="67">
        <f>SUM(D8:F8)</f>
        <v>127913.49599999996</v>
      </c>
    </row>
    <row r="9" spans="1:21" ht="16.2" x14ac:dyDescent="0.35">
      <c r="A9" s="137" t="s">
        <v>9</v>
      </c>
      <c r="B9" s="86" t="s">
        <v>10</v>
      </c>
      <c r="C9" s="297">
        <v>10.37</v>
      </c>
      <c r="D9" s="12">
        <f>C9*$K$6</f>
        <v>27617.383999999995</v>
      </c>
      <c r="E9" s="12">
        <f>C9*$K$6</f>
        <v>27617.383999999995</v>
      </c>
      <c r="F9" s="52">
        <f>C9*$K$6</f>
        <v>27617.383999999995</v>
      </c>
      <c r="G9" s="69">
        <f t="shared" ref="G9:G15" si="1">SUM(D9:F9)</f>
        <v>82852.151999999987</v>
      </c>
    </row>
    <row r="10" spans="1:21" ht="16.2" x14ac:dyDescent="0.35">
      <c r="A10" s="132" t="s">
        <v>11</v>
      </c>
      <c r="B10" s="83" t="s">
        <v>12</v>
      </c>
      <c r="C10" s="298">
        <v>2.57</v>
      </c>
      <c r="D10" s="4">
        <f t="shared" ref="D10:D15" si="2">C10*$K$6</f>
        <v>6844.4239999999991</v>
      </c>
      <c r="E10" s="4">
        <f t="shared" ref="E10:E15" si="3">C10*$K$6</f>
        <v>6844.4239999999991</v>
      </c>
      <c r="F10" s="50">
        <f t="shared" ref="F10:F15" si="4">C10*$K$6</f>
        <v>6844.4239999999991</v>
      </c>
      <c r="G10" s="65">
        <f t="shared" si="1"/>
        <v>20533.271999999997</v>
      </c>
    </row>
    <row r="11" spans="1:21" ht="16.2" x14ac:dyDescent="0.35">
      <c r="A11" s="132" t="s">
        <v>13</v>
      </c>
      <c r="B11" s="83" t="s">
        <v>23</v>
      </c>
      <c r="C11" s="298">
        <v>2.2000000000000002</v>
      </c>
      <c r="D11" s="4">
        <f t="shared" ref="D11" si="5">C11*$K$6</f>
        <v>5859.04</v>
      </c>
      <c r="E11" s="4">
        <f t="shared" ref="E11" si="6">C11*$K$6</f>
        <v>5859.04</v>
      </c>
      <c r="F11" s="50">
        <f t="shared" ref="F11" si="7">C11*$K$6</f>
        <v>5859.04</v>
      </c>
      <c r="G11" s="65">
        <f t="shared" si="1"/>
        <v>17577.12</v>
      </c>
    </row>
    <row r="12" spans="1:21" ht="16.2" x14ac:dyDescent="0.35">
      <c r="A12" s="132" t="s">
        <v>24</v>
      </c>
      <c r="B12" s="83" t="s">
        <v>25</v>
      </c>
      <c r="C12" s="298"/>
      <c r="D12" s="4">
        <f t="shared" si="2"/>
        <v>0</v>
      </c>
      <c r="E12" s="4">
        <f t="shared" si="3"/>
        <v>0</v>
      </c>
      <c r="F12" s="50">
        <f t="shared" si="4"/>
        <v>0</v>
      </c>
      <c r="G12" s="210">
        <f t="shared" si="1"/>
        <v>0</v>
      </c>
    </row>
    <row r="13" spans="1:21" ht="16.8" thickBot="1" x14ac:dyDescent="0.4">
      <c r="A13" s="132" t="s">
        <v>26</v>
      </c>
      <c r="B13" s="83" t="s">
        <v>14</v>
      </c>
      <c r="C13" s="298">
        <v>0.87</v>
      </c>
      <c r="D13" s="4">
        <f t="shared" si="2"/>
        <v>2316.9839999999999</v>
      </c>
      <c r="E13" s="4">
        <f t="shared" si="3"/>
        <v>2316.9839999999999</v>
      </c>
      <c r="F13" s="50">
        <f t="shared" si="4"/>
        <v>2316.9839999999999</v>
      </c>
      <c r="G13" s="210">
        <f t="shared" si="1"/>
        <v>6950.9519999999993</v>
      </c>
    </row>
    <row r="14" spans="1:21" ht="16.8" hidden="1" thickBot="1" x14ac:dyDescent="0.4">
      <c r="A14" s="132" t="s">
        <v>27</v>
      </c>
      <c r="B14" s="83" t="s">
        <v>28</v>
      </c>
      <c r="C14" s="298"/>
      <c r="D14" s="4">
        <f t="shared" si="2"/>
        <v>0</v>
      </c>
      <c r="E14" s="4">
        <f t="shared" si="3"/>
        <v>0</v>
      </c>
      <c r="F14" s="50">
        <f t="shared" si="4"/>
        <v>0</v>
      </c>
      <c r="G14" s="210">
        <f t="shared" si="1"/>
        <v>0</v>
      </c>
    </row>
    <row r="15" spans="1:21" ht="16.8" hidden="1" thickBot="1" x14ac:dyDescent="0.4">
      <c r="A15" s="132" t="s">
        <v>29</v>
      </c>
      <c r="B15" s="84" t="s">
        <v>30</v>
      </c>
      <c r="C15" s="299"/>
      <c r="D15" s="7">
        <f t="shared" si="2"/>
        <v>0</v>
      </c>
      <c r="E15" s="7">
        <f t="shared" si="3"/>
        <v>0</v>
      </c>
      <c r="F15" s="60">
        <f t="shared" si="4"/>
        <v>0</v>
      </c>
      <c r="G15" s="211">
        <f t="shared" si="1"/>
        <v>0</v>
      </c>
    </row>
    <row r="16" spans="1:21" s="22" customFormat="1" ht="16.8" thickBot="1" x14ac:dyDescent="0.4">
      <c r="A16" s="133" t="s">
        <v>37</v>
      </c>
      <c r="B16" s="85" t="s">
        <v>15</v>
      </c>
      <c r="C16" s="311">
        <f>C9+C10+C11+C13</f>
        <v>16.010000000000002</v>
      </c>
      <c r="D16" s="36">
        <v>39035.97</v>
      </c>
      <c r="E16" s="36">
        <v>44854.78</v>
      </c>
      <c r="F16" s="51">
        <v>53153.74</v>
      </c>
      <c r="G16" s="216">
        <f>F16+E16+D16+G17</f>
        <v>140644.49</v>
      </c>
    </row>
    <row r="17" spans="1:7" ht="16.2" x14ac:dyDescent="0.35">
      <c r="A17" s="132"/>
      <c r="B17" s="86" t="s">
        <v>111</v>
      </c>
      <c r="C17" s="297"/>
      <c r="D17" s="12">
        <v>1200</v>
      </c>
      <c r="E17" s="12">
        <v>1200</v>
      </c>
      <c r="F17" s="52">
        <v>1200</v>
      </c>
      <c r="G17" s="207">
        <f>F17+E17+D17</f>
        <v>3600</v>
      </c>
    </row>
    <row r="18" spans="1:7" ht="16.8" thickBot="1" x14ac:dyDescent="0.4">
      <c r="A18" s="132"/>
      <c r="B18" s="84"/>
      <c r="C18" s="299"/>
      <c r="D18" s="7"/>
      <c r="E18" s="7"/>
      <c r="F18" s="60"/>
      <c r="G18" s="211"/>
    </row>
    <row r="19" spans="1:7" ht="16.8" thickBot="1" x14ac:dyDescent="0.35">
      <c r="A19" s="132" t="s">
        <v>16</v>
      </c>
      <c r="B19" s="112" t="s">
        <v>17</v>
      </c>
      <c r="C19" s="309"/>
      <c r="D19" s="46">
        <f>SUM(D20:D31)</f>
        <v>38331.471999999994</v>
      </c>
      <c r="E19" s="46">
        <f t="shared" ref="E19:F19" si="8">SUM(E20:E31)</f>
        <v>58906.895999999993</v>
      </c>
      <c r="F19" s="113">
        <f t="shared" si="8"/>
        <v>29492.775999999998</v>
      </c>
      <c r="G19" s="205">
        <f>SUM(D19:F19)</f>
        <v>126731.14399999999</v>
      </c>
    </row>
    <row r="20" spans="1:7" ht="16.2" x14ac:dyDescent="0.35">
      <c r="A20" s="132" t="s">
        <v>18</v>
      </c>
      <c r="B20" s="86" t="s">
        <v>12</v>
      </c>
      <c r="C20" s="297">
        <v>2.57</v>
      </c>
      <c r="D20" s="12">
        <v>6844</v>
      </c>
      <c r="E20" s="12">
        <f t="shared" ref="E20:E29" si="9">C20*$K$6</f>
        <v>6844.4239999999991</v>
      </c>
      <c r="F20" s="52">
        <f t="shared" ref="F20:F29" si="10">C20*$K$6</f>
        <v>6844.4239999999991</v>
      </c>
      <c r="G20" s="209">
        <f t="shared" ref="G20:G39" si="11">SUM(D20:F20)</f>
        <v>20532.847999999998</v>
      </c>
    </row>
    <row r="21" spans="1:7" ht="16.2" x14ac:dyDescent="0.35">
      <c r="A21" s="132" t="s">
        <v>19</v>
      </c>
      <c r="B21" s="83" t="s">
        <v>44</v>
      </c>
      <c r="C21" s="298">
        <v>3.99</v>
      </c>
      <c r="D21" s="4">
        <f t="shared" ref="D21:D29" si="12">C21*$K$6</f>
        <v>10626.168</v>
      </c>
      <c r="E21" s="4">
        <f t="shared" si="9"/>
        <v>10626.168</v>
      </c>
      <c r="F21" s="50">
        <f t="shared" si="10"/>
        <v>10626.168</v>
      </c>
      <c r="G21" s="210">
        <f t="shared" si="11"/>
        <v>31878.504000000001</v>
      </c>
    </row>
    <row r="22" spans="1:7" ht="16.8" thickBot="1" x14ac:dyDescent="0.4">
      <c r="A22" s="135" t="s">
        <v>20</v>
      </c>
      <c r="B22" s="84" t="s">
        <v>23</v>
      </c>
      <c r="C22" s="299">
        <v>2.2000000000000002</v>
      </c>
      <c r="D22" s="4">
        <v>5859</v>
      </c>
      <c r="E22" s="7">
        <v>5859</v>
      </c>
      <c r="F22" s="60">
        <v>5859</v>
      </c>
      <c r="G22" s="211">
        <f t="shared" si="11"/>
        <v>17577</v>
      </c>
    </row>
    <row r="23" spans="1:7" ht="24" customHeight="1" thickBot="1" x14ac:dyDescent="0.4">
      <c r="A23" s="139" t="s">
        <v>21</v>
      </c>
      <c r="B23" s="128" t="s">
        <v>45</v>
      </c>
      <c r="C23" s="313"/>
      <c r="D23" s="40">
        <v>9090</v>
      </c>
      <c r="E23" s="40">
        <v>29665</v>
      </c>
      <c r="F23" s="114">
        <v>1183</v>
      </c>
      <c r="G23" s="216">
        <f t="shared" si="11"/>
        <v>39938</v>
      </c>
    </row>
    <row r="24" spans="1:7" ht="16.2" x14ac:dyDescent="0.35">
      <c r="A24" s="137" t="s">
        <v>31</v>
      </c>
      <c r="B24" s="86" t="s">
        <v>41</v>
      </c>
      <c r="C24" s="308">
        <v>1</v>
      </c>
      <c r="D24" s="12">
        <f t="shared" si="12"/>
        <v>2663.2</v>
      </c>
      <c r="E24" s="12">
        <f t="shared" si="9"/>
        <v>2663.2</v>
      </c>
      <c r="F24" s="52">
        <f t="shared" si="10"/>
        <v>2663.2</v>
      </c>
      <c r="G24" s="69">
        <f t="shared" si="11"/>
        <v>7989.5999999999995</v>
      </c>
    </row>
    <row r="25" spans="1:7" ht="16.2" x14ac:dyDescent="0.35">
      <c r="A25" s="132" t="s">
        <v>32</v>
      </c>
      <c r="B25" s="83" t="s">
        <v>42</v>
      </c>
      <c r="C25" s="299">
        <v>0.35</v>
      </c>
      <c r="D25" s="4">
        <f t="shared" si="12"/>
        <v>932.11999999999989</v>
      </c>
      <c r="E25" s="4">
        <f t="shared" si="9"/>
        <v>932.11999999999989</v>
      </c>
      <c r="F25" s="50"/>
      <c r="G25" s="65">
        <f t="shared" si="11"/>
        <v>1864.2399999999998</v>
      </c>
    </row>
    <row r="26" spans="1:7" ht="16.2" x14ac:dyDescent="0.35">
      <c r="A26" s="132" t="s">
        <v>33</v>
      </c>
      <c r="B26" s="83" t="s">
        <v>14</v>
      </c>
      <c r="C26" s="298">
        <v>0.87</v>
      </c>
      <c r="D26" s="4">
        <f t="shared" si="12"/>
        <v>2316.9839999999999</v>
      </c>
      <c r="E26" s="4">
        <f t="shared" si="9"/>
        <v>2316.9839999999999</v>
      </c>
      <c r="F26" s="50">
        <f t="shared" si="10"/>
        <v>2316.9839999999999</v>
      </c>
      <c r="G26" s="65">
        <f t="shared" si="11"/>
        <v>6950.9519999999993</v>
      </c>
    </row>
    <row r="27" spans="1:7" ht="16.2" hidden="1" x14ac:dyDescent="0.35">
      <c r="A27" s="132" t="s">
        <v>34</v>
      </c>
      <c r="B27" s="83" t="s">
        <v>28</v>
      </c>
      <c r="C27" s="298"/>
      <c r="D27" s="4">
        <f t="shared" si="12"/>
        <v>0</v>
      </c>
      <c r="E27" s="4">
        <f t="shared" si="9"/>
        <v>0</v>
      </c>
      <c r="F27" s="50">
        <f t="shared" si="10"/>
        <v>0</v>
      </c>
      <c r="G27" s="65">
        <f t="shared" si="11"/>
        <v>0</v>
      </c>
    </row>
    <row r="28" spans="1:7" ht="16.2" hidden="1" x14ac:dyDescent="0.35">
      <c r="A28" s="132" t="s">
        <v>35</v>
      </c>
      <c r="B28" s="83" t="s">
        <v>30</v>
      </c>
      <c r="C28" s="298"/>
      <c r="D28" s="4">
        <f t="shared" si="12"/>
        <v>0</v>
      </c>
      <c r="E28" s="4">
        <f t="shared" si="9"/>
        <v>0</v>
      </c>
      <c r="F28" s="50">
        <f t="shared" si="10"/>
        <v>0</v>
      </c>
      <c r="G28" s="65">
        <f t="shared" si="11"/>
        <v>0</v>
      </c>
    </row>
    <row r="29" spans="1:7" ht="16.2" x14ac:dyDescent="0.35">
      <c r="A29" s="132" t="s">
        <v>36</v>
      </c>
      <c r="B29" s="83" t="s">
        <v>25</v>
      </c>
      <c r="C29" s="298"/>
      <c r="D29" s="4">
        <f t="shared" si="12"/>
        <v>0</v>
      </c>
      <c r="E29" s="4">
        <f t="shared" si="9"/>
        <v>0</v>
      </c>
      <c r="F29" s="50">
        <f t="shared" si="10"/>
        <v>0</v>
      </c>
      <c r="G29" s="65">
        <f t="shared" si="11"/>
        <v>0</v>
      </c>
    </row>
    <row r="30" spans="1:7" ht="16.2" hidden="1" x14ac:dyDescent="0.35">
      <c r="A30" s="132" t="s">
        <v>38</v>
      </c>
      <c r="B30" s="83" t="s">
        <v>22</v>
      </c>
      <c r="C30" s="303"/>
      <c r="D30" s="4"/>
      <c r="E30" s="4"/>
      <c r="F30" s="50"/>
      <c r="G30" s="65">
        <f t="shared" si="11"/>
        <v>0</v>
      </c>
    </row>
    <row r="31" spans="1:7" ht="16.2" x14ac:dyDescent="0.35">
      <c r="A31" s="132" t="s">
        <v>47</v>
      </c>
      <c r="B31" s="83" t="s">
        <v>101</v>
      </c>
      <c r="C31" s="303"/>
      <c r="D31" s="4">
        <f>SUM(D33:D39)</f>
        <v>0</v>
      </c>
      <c r="E31" s="4">
        <f t="shared" ref="E31:F31" si="13">SUM(E33:E39)</f>
        <v>0</v>
      </c>
      <c r="F31" s="50">
        <f t="shared" si="13"/>
        <v>0</v>
      </c>
      <c r="G31" s="65">
        <f t="shared" si="11"/>
        <v>0</v>
      </c>
    </row>
    <row r="32" spans="1:7" x14ac:dyDescent="0.3">
      <c r="A32" s="132"/>
      <c r="B32" s="83" t="s">
        <v>43</v>
      </c>
      <c r="C32" s="2"/>
      <c r="D32" s="4"/>
      <c r="E32" s="4"/>
      <c r="F32" s="50"/>
      <c r="G32" s="65">
        <f t="shared" si="11"/>
        <v>0</v>
      </c>
    </row>
    <row r="33" spans="1:7" x14ac:dyDescent="0.3">
      <c r="A33" s="132"/>
      <c r="B33" s="241" t="s">
        <v>110</v>
      </c>
      <c r="C33" s="2"/>
      <c r="D33" s="4"/>
      <c r="E33" s="4"/>
      <c r="F33" s="50">
        <v>0</v>
      </c>
      <c r="G33" s="65">
        <f t="shared" si="11"/>
        <v>0</v>
      </c>
    </row>
    <row r="34" spans="1:7" x14ac:dyDescent="0.3">
      <c r="A34" s="132"/>
      <c r="B34" s="83" t="s">
        <v>49</v>
      </c>
      <c r="C34" s="2"/>
      <c r="D34" s="4"/>
      <c r="E34" s="4"/>
      <c r="F34" s="50"/>
      <c r="G34" s="65">
        <f t="shared" si="11"/>
        <v>0</v>
      </c>
    </row>
    <row r="35" spans="1:7" x14ac:dyDescent="0.3">
      <c r="A35" s="132"/>
      <c r="B35" s="83" t="s">
        <v>73</v>
      </c>
      <c r="C35" s="2"/>
      <c r="D35" s="4"/>
      <c r="E35" s="4"/>
      <c r="F35" s="50"/>
      <c r="G35" s="65">
        <f t="shared" si="11"/>
        <v>0</v>
      </c>
    </row>
    <row r="36" spans="1:7" x14ac:dyDescent="0.3">
      <c r="A36" s="132"/>
      <c r="B36" s="83" t="s">
        <v>85</v>
      </c>
      <c r="C36" s="2"/>
      <c r="D36" s="4"/>
      <c r="E36" s="4"/>
      <c r="F36" s="50"/>
      <c r="G36" s="65">
        <f t="shared" si="11"/>
        <v>0</v>
      </c>
    </row>
    <row r="37" spans="1:7" x14ac:dyDescent="0.3">
      <c r="A37" s="132"/>
      <c r="B37" s="83"/>
      <c r="C37" s="2"/>
      <c r="D37" s="4"/>
      <c r="E37" s="4"/>
      <c r="F37" s="50"/>
      <c r="G37" s="65">
        <f t="shared" si="11"/>
        <v>0</v>
      </c>
    </row>
    <row r="38" spans="1:7" x14ac:dyDescent="0.3">
      <c r="A38" s="132"/>
      <c r="B38" s="83"/>
      <c r="C38" s="2"/>
      <c r="D38" s="4"/>
      <c r="E38" s="4"/>
      <c r="F38" s="50"/>
      <c r="G38" s="65">
        <f t="shared" si="11"/>
        <v>0</v>
      </c>
    </row>
    <row r="39" spans="1:7" ht="16.2" thickBot="1" x14ac:dyDescent="0.35">
      <c r="A39" s="135"/>
      <c r="B39" s="84"/>
      <c r="C39" s="6"/>
      <c r="D39" s="7"/>
      <c r="E39" s="7"/>
      <c r="F39" s="60"/>
      <c r="G39" s="70">
        <f t="shared" si="11"/>
        <v>0</v>
      </c>
    </row>
    <row r="40" spans="1:7" ht="20.25" customHeight="1" thickBot="1" x14ac:dyDescent="0.35">
      <c r="A40" s="185"/>
      <c r="B40" s="128" t="s">
        <v>40</v>
      </c>
      <c r="C40" s="49"/>
      <c r="D40" s="40"/>
      <c r="E40" s="40"/>
      <c r="F40" s="114"/>
      <c r="G40" s="115">
        <f>G16-G19</f>
        <v>13913.346000000005</v>
      </c>
    </row>
    <row r="42" spans="1:7" x14ac:dyDescent="0.3">
      <c r="D42" s="14"/>
      <c r="G42" s="14"/>
    </row>
    <row r="43" spans="1:7" x14ac:dyDescent="0.3">
      <c r="D43" s="331"/>
      <c r="E43" s="331"/>
      <c r="F43" s="331"/>
      <c r="G43" s="331"/>
    </row>
    <row r="44" spans="1:7" x14ac:dyDescent="0.3">
      <c r="D44" s="103"/>
      <c r="E44" s="103"/>
      <c r="F44" s="103"/>
      <c r="G44" s="103"/>
    </row>
    <row r="45" spans="1:7" x14ac:dyDescent="0.3">
      <c r="D45" s="103"/>
      <c r="E45" s="103"/>
      <c r="F45" s="103"/>
      <c r="G45" s="103"/>
    </row>
    <row r="46" spans="1:7" x14ac:dyDescent="0.3">
      <c r="D46" s="103"/>
      <c r="E46" s="103"/>
      <c r="F46" s="103"/>
      <c r="G46" s="103"/>
    </row>
  </sheetData>
  <mergeCells count="2">
    <mergeCell ref="A4:L4"/>
    <mergeCell ref="A5:L5"/>
  </mergeCells>
  <pageMargins left="0" right="0.70866141732283472" top="0.74803149606299213" bottom="0.74803149606299213" header="0.31496062992125984" footer="0.31496062992125984"/>
  <pageSetup paperSize="9" scale="50" orientation="landscape" verticalDpi="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activeCell="L46" sqref="L46"/>
    </sheetView>
  </sheetViews>
  <sheetFormatPr defaultColWidth="9.109375" defaultRowHeight="15.6" x14ac:dyDescent="0.3"/>
  <cols>
    <col min="1" max="1" width="5.88671875" style="1" customWidth="1"/>
    <col min="2" max="2" width="34" style="1" customWidth="1"/>
    <col min="3" max="3" width="8.5546875" style="1" customWidth="1"/>
    <col min="4" max="4" width="9.5546875" style="1" customWidth="1"/>
    <col min="5" max="5" width="10.109375" style="1" customWidth="1"/>
    <col min="6" max="6" width="9.88671875" style="1" customWidth="1"/>
    <col min="7" max="7" width="12" style="1" customWidth="1"/>
    <col min="8" max="8" width="9.109375" style="1" customWidth="1"/>
    <col min="9" max="9" width="9" style="1" customWidth="1"/>
    <col min="10" max="10" width="8.88671875" style="1" customWidth="1"/>
    <col min="11" max="12" width="12.5546875" style="1" customWidth="1"/>
    <col min="13" max="13" width="11" style="1" customWidth="1"/>
    <col min="14" max="14" width="10.88671875" style="1" customWidth="1"/>
    <col min="15" max="15" width="11.88671875" style="1" customWidth="1"/>
    <col min="16" max="16" width="12.6640625" style="253" customWidth="1"/>
    <col min="17" max="17" width="12" style="1" customWidth="1"/>
    <col min="18" max="18" width="10.109375" style="1" customWidth="1"/>
    <col min="19" max="19" width="10" style="1" customWidth="1"/>
    <col min="20" max="20" width="13.5546875" style="1" customWidth="1"/>
    <col min="21" max="21" width="11.6640625" style="1" customWidth="1"/>
    <col min="22" max="22" width="9.44140625" style="1" customWidth="1"/>
    <col min="23" max="23" width="9.109375" style="1" customWidth="1"/>
    <col min="24" max="16384" width="9.109375" style="1"/>
  </cols>
  <sheetData>
    <row r="1" spans="1:22" x14ac:dyDescent="0.3">
      <c r="B1" s="340" t="s">
        <v>113</v>
      </c>
    </row>
    <row r="2" spans="1:22" x14ac:dyDescent="0.3">
      <c r="B2" s="340" t="s">
        <v>105</v>
      </c>
      <c r="C2" s="340"/>
      <c r="D2" s="340"/>
      <c r="E2" s="326"/>
      <c r="F2" s="326"/>
      <c r="G2" s="326"/>
      <c r="H2" s="326"/>
      <c r="I2" s="326"/>
      <c r="J2" s="327"/>
      <c r="K2" s="327"/>
      <c r="L2" s="327"/>
      <c r="M2" s="326"/>
      <c r="N2" s="326"/>
      <c r="O2" s="326"/>
      <c r="P2" s="326"/>
      <c r="Q2" s="326"/>
      <c r="R2" s="326"/>
      <c r="S2" s="326"/>
      <c r="T2" s="326"/>
      <c r="U2" s="326"/>
    </row>
    <row r="3" spans="1:22" x14ac:dyDescent="0.3">
      <c r="B3" s="340" t="s">
        <v>106</v>
      </c>
      <c r="C3" s="340"/>
      <c r="D3" s="340"/>
      <c r="E3" s="326"/>
      <c r="F3" s="326"/>
      <c r="G3" s="326"/>
      <c r="H3" s="326"/>
      <c r="I3" s="326"/>
      <c r="J3" s="327"/>
      <c r="K3" s="327"/>
      <c r="L3" s="327"/>
      <c r="M3" s="326"/>
      <c r="N3" s="326"/>
      <c r="O3" s="326"/>
      <c r="P3" s="326"/>
      <c r="Q3" s="326"/>
      <c r="R3" s="326"/>
      <c r="S3" s="326"/>
      <c r="T3" s="326"/>
      <c r="U3" s="326"/>
    </row>
    <row r="4" spans="1:22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O4" s="263"/>
      <c r="P4" s="263"/>
      <c r="Q4" s="263"/>
    </row>
    <row r="5" spans="1:22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U5" s="14"/>
    </row>
    <row r="6" spans="1:22" x14ac:dyDescent="0.3">
      <c r="A6" s="351" t="s">
        <v>144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V6" s="14"/>
    </row>
    <row r="7" spans="1:22" ht="16.2" thickBot="1" x14ac:dyDescent="0.35">
      <c r="B7" s="1" t="s">
        <v>80</v>
      </c>
      <c r="J7" s="1">
        <v>2866.4</v>
      </c>
      <c r="S7" s="1">
        <v>2866.4</v>
      </c>
    </row>
    <row r="8" spans="1:22" ht="24" customHeight="1" thickBot="1" x14ac:dyDescent="0.35">
      <c r="A8" s="136"/>
      <c r="B8" s="173" t="s">
        <v>2</v>
      </c>
      <c r="C8" s="220" t="s">
        <v>3</v>
      </c>
      <c r="D8" s="20" t="s">
        <v>4</v>
      </c>
      <c r="E8" s="20" t="s">
        <v>5</v>
      </c>
      <c r="F8" s="171" t="s">
        <v>6</v>
      </c>
      <c r="G8" s="172" t="s">
        <v>104</v>
      </c>
      <c r="P8" s="1"/>
    </row>
    <row r="9" spans="1:22" ht="16.2" x14ac:dyDescent="0.35">
      <c r="A9" s="99" t="s">
        <v>7</v>
      </c>
      <c r="B9" s="82" t="s">
        <v>8</v>
      </c>
      <c r="C9" s="302"/>
      <c r="D9" s="71">
        <f t="shared" ref="D9:E9" si="0">SUM(D10:D17)</f>
        <v>34425.464</v>
      </c>
      <c r="E9" s="71">
        <f t="shared" si="0"/>
        <v>28119.384000000002</v>
      </c>
      <c r="F9" s="72">
        <f>SUM(F10:F17)</f>
        <v>28119.384000000002</v>
      </c>
      <c r="G9" s="73">
        <f>SUM(D9:F9)</f>
        <v>90664.232000000004</v>
      </c>
      <c r="P9" s="1"/>
    </row>
    <row r="10" spans="1:22" ht="16.2" x14ac:dyDescent="0.35">
      <c r="A10" s="95" t="s">
        <v>9</v>
      </c>
      <c r="B10" s="83" t="s">
        <v>10</v>
      </c>
      <c r="C10" s="303">
        <v>7.24</v>
      </c>
      <c r="D10" s="4">
        <f>C10*$J$7</f>
        <v>20752.736000000001</v>
      </c>
      <c r="E10" s="4">
        <f>C10*$J$7</f>
        <v>20752.736000000001</v>
      </c>
      <c r="F10" s="50">
        <f>C10*$J$7</f>
        <v>20752.736000000001</v>
      </c>
      <c r="G10" s="65">
        <f t="shared" ref="G10:G17" si="1">SUM(D10:F10)</f>
        <v>62258.207999999999</v>
      </c>
      <c r="P10" s="1"/>
    </row>
    <row r="11" spans="1:22" ht="16.2" x14ac:dyDescent="0.35">
      <c r="A11" s="95" t="s">
        <v>11</v>
      </c>
      <c r="B11" s="83" t="s">
        <v>12</v>
      </c>
      <c r="C11" s="303">
        <v>2.57</v>
      </c>
      <c r="D11" s="4">
        <f t="shared" ref="D11:D17" si="2">C11*$J$7</f>
        <v>7366.6480000000001</v>
      </c>
      <c r="E11" s="4">
        <f t="shared" ref="E11:E17" si="3">C11*$J$7</f>
        <v>7366.6480000000001</v>
      </c>
      <c r="F11" s="50">
        <f t="shared" ref="F11:F17" si="4">C11*$J$7</f>
        <v>7366.6480000000001</v>
      </c>
      <c r="G11" s="65">
        <f t="shared" si="1"/>
        <v>22099.944</v>
      </c>
      <c r="P11" s="1"/>
    </row>
    <row r="12" spans="1:22" ht="16.2" hidden="1" x14ac:dyDescent="0.35">
      <c r="A12" s="95" t="s">
        <v>13</v>
      </c>
      <c r="B12" s="83" t="s">
        <v>23</v>
      </c>
      <c r="C12" s="303">
        <v>0</v>
      </c>
      <c r="D12" s="4">
        <f t="shared" si="2"/>
        <v>0</v>
      </c>
      <c r="E12" s="4">
        <f t="shared" si="3"/>
        <v>0</v>
      </c>
      <c r="F12" s="50">
        <f t="shared" si="4"/>
        <v>0</v>
      </c>
      <c r="G12" s="65">
        <f t="shared" si="1"/>
        <v>0</v>
      </c>
      <c r="P12" s="1"/>
    </row>
    <row r="13" spans="1:22" s="253" customFormat="1" ht="16.2" x14ac:dyDescent="0.35">
      <c r="A13" s="95"/>
      <c r="B13" s="84" t="s">
        <v>23</v>
      </c>
      <c r="C13" s="298">
        <v>2.2000000000000002</v>
      </c>
      <c r="D13" s="4">
        <f t="shared" si="2"/>
        <v>6306.0800000000008</v>
      </c>
      <c r="E13" s="4">
        <v>0</v>
      </c>
      <c r="F13" s="50">
        <v>0</v>
      </c>
      <c r="G13" s="65">
        <f>D13+E13+F13</f>
        <v>6306.0800000000008</v>
      </c>
    </row>
    <row r="14" spans="1:22" ht="16.8" thickBot="1" x14ac:dyDescent="0.4">
      <c r="A14" s="95" t="s">
        <v>24</v>
      </c>
      <c r="B14" s="83" t="s">
        <v>25</v>
      </c>
      <c r="C14" s="303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  <c r="P14" s="1"/>
    </row>
    <row r="15" spans="1:22" ht="16.8" hidden="1" thickBot="1" x14ac:dyDescent="0.4">
      <c r="A15" s="95" t="s">
        <v>26</v>
      </c>
      <c r="B15" s="83" t="s">
        <v>14</v>
      </c>
      <c r="C15" s="303">
        <v>0</v>
      </c>
      <c r="D15" s="4">
        <f t="shared" si="2"/>
        <v>0</v>
      </c>
      <c r="E15" s="4">
        <f t="shared" si="3"/>
        <v>0</v>
      </c>
      <c r="F15" s="50">
        <f t="shared" si="4"/>
        <v>0</v>
      </c>
      <c r="G15" s="65">
        <f t="shared" si="1"/>
        <v>0</v>
      </c>
      <c r="P15" s="1"/>
    </row>
    <row r="16" spans="1:22" ht="16.8" hidden="1" thickBot="1" x14ac:dyDescent="0.4">
      <c r="A16" s="95" t="s">
        <v>27</v>
      </c>
      <c r="B16" s="83" t="s">
        <v>28</v>
      </c>
      <c r="C16" s="303">
        <v>0</v>
      </c>
      <c r="D16" s="4">
        <f t="shared" si="2"/>
        <v>0</v>
      </c>
      <c r="E16" s="4">
        <f t="shared" si="3"/>
        <v>0</v>
      </c>
      <c r="F16" s="50">
        <f t="shared" si="4"/>
        <v>0</v>
      </c>
      <c r="G16" s="65">
        <f t="shared" si="1"/>
        <v>0</v>
      </c>
      <c r="P16" s="1"/>
    </row>
    <row r="17" spans="1:37" ht="16.8" hidden="1" thickBot="1" x14ac:dyDescent="0.4">
      <c r="A17" s="95" t="s">
        <v>29</v>
      </c>
      <c r="B17" s="84" t="s">
        <v>30</v>
      </c>
      <c r="C17" s="304">
        <v>0</v>
      </c>
      <c r="D17" s="7">
        <f t="shared" si="2"/>
        <v>0</v>
      </c>
      <c r="E17" s="7">
        <f t="shared" si="3"/>
        <v>0</v>
      </c>
      <c r="F17" s="60">
        <f t="shared" si="4"/>
        <v>0</v>
      </c>
      <c r="G17" s="66">
        <f t="shared" si="1"/>
        <v>0</v>
      </c>
      <c r="P17" s="1"/>
    </row>
    <row r="18" spans="1:37" s="39" customFormat="1" ht="16.8" thickBot="1" x14ac:dyDescent="0.4">
      <c r="A18" s="96" t="s">
        <v>37</v>
      </c>
      <c r="B18" s="117" t="s">
        <v>15</v>
      </c>
      <c r="C18" s="300">
        <f>SUM(C10:C17)</f>
        <v>12.010000000000002</v>
      </c>
      <c r="D18" s="25">
        <v>33444.959999999999</v>
      </c>
      <c r="E18" s="25">
        <v>32177.42</v>
      </c>
      <c r="F18" s="61">
        <v>31064.28</v>
      </c>
      <c r="G18" s="190">
        <f>SUM(D18:F18)+G19</f>
        <v>99086.66</v>
      </c>
    </row>
    <row r="19" spans="1:37" ht="16.2" x14ac:dyDescent="0.35">
      <c r="A19" s="95"/>
      <c r="B19" s="86" t="s">
        <v>111</v>
      </c>
      <c r="C19" s="305"/>
      <c r="D19" s="12">
        <v>800</v>
      </c>
      <c r="E19" s="12">
        <v>800</v>
      </c>
      <c r="F19" s="52">
        <v>800</v>
      </c>
      <c r="G19" s="68">
        <f>E19+F19+D19</f>
        <v>2400</v>
      </c>
      <c r="P19" s="1"/>
    </row>
    <row r="20" spans="1:37" ht="16.8" thickBot="1" x14ac:dyDescent="0.4">
      <c r="A20" s="95"/>
      <c r="B20" s="84"/>
      <c r="C20" s="304"/>
      <c r="D20" s="7"/>
      <c r="E20" s="7"/>
      <c r="F20" s="60"/>
      <c r="G20" s="66"/>
      <c r="P20" s="1"/>
    </row>
    <row r="21" spans="1:37" ht="23.25" customHeight="1" thickBot="1" x14ac:dyDescent="0.4">
      <c r="A21" s="95" t="s">
        <v>16</v>
      </c>
      <c r="B21" s="117" t="s">
        <v>17</v>
      </c>
      <c r="C21" s="300"/>
      <c r="D21" s="25">
        <f>SUM(D22:D34)</f>
        <v>32491.494000000006</v>
      </c>
      <c r="E21" s="25">
        <f t="shared" ref="E21:F21" si="5">SUM(E22:E34)</f>
        <v>26836.224000000006</v>
      </c>
      <c r="F21" s="61">
        <f t="shared" si="5"/>
        <v>25581.984000000004</v>
      </c>
      <c r="G21" s="190">
        <f>SUM(D21:F21)</f>
        <v>84909.702000000019</v>
      </c>
      <c r="P21" s="1"/>
    </row>
    <row r="22" spans="1:37" ht="16.2" x14ac:dyDescent="0.35">
      <c r="A22" s="95" t="s">
        <v>18</v>
      </c>
      <c r="B22" s="86" t="s">
        <v>12</v>
      </c>
      <c r="C22" s="305">
        <v>2.57</v>
      </c>
      <c r="D22" s="12">
        <f t="shared" ref="D22:D32" si="6">C22*$J$7</f>
        <v>7366.6480000000001</v>
      </c>
      <c r="E22" s="12">
        <f t="shared" ref="E22:E32" si="7">C22*$J$7</f>
        <v>7366.6480000000001</v>
      </c>
      <c r="F22" s="52">
        <f t="shared" ref="F22:F32" si="8">C22*$J$7</f>
        <v>7366.6480000000001</v>
      </c>
      <c r="G22" s="69">
        <f t="shared" ref="G22:G42" si="9">SUM(D22:F22)</f>
        <v>22099.944</v>
      </c>
      <c r="P22" s="1"/>
    </row>
    <row r="23" spans="1:37" s="253" customFormat="1" ht="16.2" x14ac:dyDescent="0.35">
      <c r="A23" s="95"/>
      <c r="B23" s="84" t="s">
        <v>23</v>
      </c>
      <c r="C23" s="297">
        <v>2.2000000000000002</v>
      </c>
      <c r="D23" s="12">
        <f t="shared" si="6"/>
        <v>6306.0800000000008</v>
      </c>
      <c r="E23" s="12">
        <v>0</v>
      </c>
      <c r="F23" s="52">
        <v>0</v>
      </c>
      <c r="G23" s="69">
        <f>D23+E23+F23</f>
        <v>6306.0800000000008</v>
      </c>
    </row>
    <row r="24" spans="1:37" ht="16.8" thickBot="1" x14ac:dyDescent="0.4">
      <c r="A24" s="95" t="s">
        <v>19</v>
      </c>
      <c r="B24" s="83" t="s">
        <v>44</v>
      </c>
      <c r="C24" s="303">
        <v>3.99</v>
      </c>
      <c r="D24" s="4">
        <f t="shared" si="6"/>
        <v>11436.936000000002</v>
      </c>
      <c r="E24" s="4">
        <f t="shared" si="7"/>
        <v>11436.936000000002</v>
      </c>
      <c r="F24" s="50">
        <f t="shared" si="8"/>
        <v>11436.936000000002</v>
      </c>
      <c r="G24" s="65">
        <f t="shared" si="9"/>
        <v>34310.808000000005</v>
      </c>
      <c r="P24" s="1"/>
    </row>
    <row r="25" spans="1:37" ht="16.8" hidden="1" thickBot="1" x14ac:dyDescent="0.4">
      <c r="A25" s="97" t="s">
        <v>20</v>
      </c>
      <c r="B25" s="84" t="s">
        <v>23</v>
      </c>
      <c r="C25" s="304">
        <v>0</v>
      </c>
      <c r="D25" s="7">
        <f t="shared" si="6"/>
        <v>0</v>
      </c>
      <c r="E25" s="7">
        <f t="shared" si="7"/>
        <v>0</v>
      </c>
      <c r="F25" s="60">
        <f t="shared" si="8"/>
        <v>0</v>
      </c>
      <c r="G25" s="66">
        <f t="shared" si="9"/>
        <v>0</v>
      </c>
      <c r="P25" s="1"/>
    </row>
    <row r="26" spans="1:37" s="81" customFormat="1" ht="31.8" thickBot="1" x14ac:dyDescent="0.35">
      <c r="A26" s="98" t="s">
        <v>21</v>
      </c>
      <c r="B26" s="87" t="s">
        <v>45</v>
      </c>
      <c r="C26" s="224"/>
      <c r="D26" s="27">
        <v>3287</v>
      </c>
      <c r="E26" s="27">
        <v>4163</v>
      </c>
      <c r="F26" s="78">
        <v>3912</v>
      </c>
      <c r="G26" s="195">
        <f t="shared" si="9"/>
        <v>11362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</row>
    <row r="27" spans="1:37" ht="16.2" x14ac:dyDescent="0.35">
      <c r="A27" s="99" t="s">
        <v>31</v>
      </c>
      <c r="B27" s="86" t="s">
        <v>41</v>
      </c>
      <c r="C27" s="297">
        <v>1</v>
      </c>
      <c r="D27" s="12">
        <f t="shared" si="6"/>
        <v>2866.4</v>
      </c>
      <c r="E27" s="12">
        <f t="shared" si="7"/>
        <v>2866.4</v>
      </c>
      <c r="F27" s="52">
        <f t="shared" si="8"/>
        <v>2866.4</v>
      </c>
      <c r="G27" s="69">
        <f t="shared" si="9"/>
        <v>8599.2000000000007</v>
      </c>
      <c r="P27" s="1"/>
    </row>
    <row r="28" spans="1:37" ht="16.2" x14ac:dyDescent="0.35">
      <c r="A28" s="95" t="s">
        <v>32</v>
      </c>
      <c r="B28" s="83" t="s">
        <v>42</v>
      </c>
      <c r="C28" s="303">
        <v>0.35</v>
      </c>
      <c r="D28" s="4">
        <f t="shared" si="6"/>
        <v>1003.24</v>
      </c>
      <c r="E28" s="4">
        <f t="shared" si="7"/>
        <v>1003.24</v>
      </c>
      <c r="F28" s="50"/>
      <c r="G28" s="65">
        <f t="shared" si="9"/>
        <v>2006.48</v>
      </c>
      <c r="P28" s="1"/>
    </row>
    <row r="29" spans="1:37" ht="16.2" hidden="1" x14ac:dyDescent="0.35">
      <c r="A29" s="95" t="s">
        <v>33</v>
      </c>
      <c r="B29" s="83" t="s">
        <v>14</v>
      </c>
      <c r="C29" s="303">
        <v>0</v>
      </c>
      <c r="D29" s="4">
        <f t="shared" si="6"/>
        <v>0</v>
      </c>
      <c r="E29" s="4">
        <f t="shared" si="7"/>
        <v>0</v>
      </c>
      <c r="F29" s="50">
        <f t="shared" si="8"/>
        <v>0</v>
      </c>
      <c r="G29" s="65">
        <f t="shared" si="9"/>
        <v>0</v>
      </c>
      <c r="P29" s="1"/>
    </row>
    <row r="30" spans="1:37" ht="16.2" hidden="1" x14ac:dyDescent="0.35">
      <c r="A30" s="95" t="s">
        <v>34</v>
      </c>
      <c r="B30" s="83" t="s">
        <v>28</v>
      </c>
      <c r="C30" s="303">
        <v>0</v>
      </c>
      <c r="D30" s="4">
        <f t="shared" si="6"/>
        <v>0</v>
      </c>
      <c r="E30" s="4">
        <f t="shared" si="7"/>
        <v>0</v>
      </c>
      <c r="F30" s="50">
        <f t="shared" si="8"/>
        <v>0</v>
      </c>
      <c r="G30" s="65">
        <f t="shared" si="9"/>
        <v>0</v>
      </c>
      <c r="P30" s="1"/>
    </row>
    <row r="31" spans="1:37" ht="16.2" hidden="1" x14ac:dyDescent="0.35">
      <c r="A31" s="95" t="s">
        <v>35</v>
      </c>
      <c r="B31" s="83" t="s">
        <v>30</v>
      </c>
      <c r="C31" s="303">
        <v>0</v>
      </c>
      <c r="D31" s="4">
        <f t="shared" si="6"/>
        <v>0</v>
      </c>
      <c r="E31" s="4">
        <f t="shared" si="7"/>
        <v>0</v>
      </c>
      <c r="F31" s="50">
        <f t="shared" si="8"/>
        <v>0</v>
      </c>
      <c r="G31" s="65">
        <f t="shared" si="9"/>
        <v>0</v>
      </c>
      <c r="P31" s="1"/>
    </row>
    <row r="32" spans="1:37" ht="16.2" x14ac:dyDescent="0.35">
      <c r="A32" s="95" t="s">
        <v>36</v>
      </c>
      <c r="B32" s="83" t="s">
        <v>25</v>
      </c>
      <c r="C32" s="303"/>
      <c r="D32" s="4">
        <f t="shared" si="6"/>
        <v>0</v>
      </c>
      <c r="E32" s="4">
        <f t="shared" si="7"/>
        <v>0</v>
      </c>
      <c r="F32" s="50">
        <f t="shared" si="8"/>
        <v>0</v>
      </c>
      <c r="G32" s="65">
        <f t="shared" si="9"/>
        <v>0</v>
      </c>
      <c r="P32" s="1"/>
    </row>
    <row r="33" spans="1:16" hidden="1" x14ac:dyDescent="0.3">
      <c r="A33" s="95" t="s">
        <v>38</v>
      </c>
      <c r="B33" s="83" t="s">
        <v>22</v>
      </c>
      <c r="C33" s="2"/>
      <c r="D33" s="4"/>
      <c r="E33" s="4"/>
      <c r="F33" s="50"/>
      <c r="G33" s="65">
        <f t="shared" si="9"/>
        <v>0</v>
      </c>
      <c r="P33" s="1"/>
    </row>
    <row r="34" spans="1:16" x14ac:dyDescent="0.3">
      <c r="A34" s="95" t="s">
        <v>47</v>
      </c>
      <c r="B34" s="83" t="s">
        <v>101</v>
      </c>
      <c r="C34" s="2"/>
      <c r="D34" s="4">
        <f>SUM(D36:D42)</f>
        <v>225.19</v>
      </c>
      <c r="E34" s="4">
        <f t="shared" ref="E34:F34" si="10">SUM(E36:E42)</f>
        <v>0</v>
      </c>
      <c r="F34" s="50">
        <f t="shared" si="10"/>
        <v>0</v>
      </c>
      <c r="G34" s="65">
        <f t="shared" si="9"/>
        <v>225.19</v>
      </c>
      <c r="P34" s="1"/>
    </row>
    <row r="35" spans="1:16" x14ac:dyDescent="0.3">
      <c r="A35" s="95"/>
      <c r="B35" s="83" t="s">
        <v>43</v>
      </c>
      <c r="C35" s="2"/>
      <c r="D35" s="4"/>
      <c r="E35" s="4"/>
      <c r="F35" s="50"/>
      <c r="G35" s="65">
        <f t="shared" si="9"/>
        <v>0</v>
      </c>
      <c r="P35" s="1"/>
    </row>
    <row r="36" spans="1:16" x14ac:dyDescent="0.3">
      <c r="A36" s="95"/>
      <c r="B36" s="83" t="s">
        <v>57</v>
      </c>
      <c r="C36" s="2"/>
      <c r="D36" s="4"/>
      <c r="E36" s="4"/>
      <c r="F36" s="50"/>
      <c r="G36" s="65">
        <f t="shared" si="9"/>
        <v>0</v>
      </c>
      <c r="P36" s="1"/>
    </row>
    <row r="37" spans="1:16" x14ac:dyDescent="0.3">
      <c r="A37" s="95"/>
      <c r="B37" s="83" t="s">
        <v>53</v>
      </c>
      <c r="C37" s="2"/>
      <c r="D37" s="4"/>
      <c r="E37" s="4"/>
      <c r="F37" s="50"/>
      <c r="G37" s="65">
        <f t="shared" si="9"/>
        <v>0</v>
      </c>
      <c r="P37" s="1"/>
    </row>
    <row r="38" spans="1:16" ht="16.2" thickBot="1" x14ac:dyDescent="0.35">
      <c r="A38" s="95"/>
      <c r="B38" s="83" t="s">
        <v>85</v>
      </c>
      <c r="C38" s="2"/>
      <c r="D38" s="4">
        <v>225.19</v>
      </c>
      <c r="E38" s="4"/>
      <c r="F38" s="50"/>
      <c r="G38" s="70">
        <f t="shared" si="9"/>
        <v>225.19</v>
      </c>
      <c r="P38" s="1"/>
    </row>
    <row r="39" spans="1:16" ht="16.2" hidden="1" thickBot="1" x14ac:dyDescent="0.35">
      <c r="A39" s="95"/>
      <c r="B39" s="83"/>
      <c r="C39" s="2"/>
      <c r="D39" s="4"/>
      <c r="E39" s="4"/>
      <c r="F39" s="4"/>
      <c r="G39" s="13">
        <f t="shared" si="9"/>
        <v>0</v>
      </c>
      <c r="P39" s="1"/>
    </row>
    <row r="40" spans="1:16" ht="16.2" hidden="1" thickBot="1" x14ac:dyDescent="0.35">
      <c r="A40" s="95"/>
      <c r="B40" s="83"/>
      <c r="C40" s="2"/>
      <c r="D40" s="4"/>
      <c r="E40" s="4"/>
      <c r="F40" s="4"/>
      <c r="G40" s="3">
        <f t="shared" si="9"/>
        <v>0</v>
      </c>
      <c r="P40" s="1"/>
    </row>
    <row r="41" spans="1:16" ht="16.2" hidden="1" thickBot="1" x14ac:dyDescent="0.35">
      <c r="A41" s="95"/>
      <c r="B41" s="83"/>
      <c r="C41" s="2"/>
      <c r="D41" s="4"/>
      <c r="E41" s="4"/>
      <c r="F41" s="4"/>
      <c r="G41" s="3">
        <f t="shared" si="9"/>
        <v>0</v>
      </c>
      <c r="P41" s="1"/>
    </row>
    <row r="42" spans="1:16" ht="16.2" hidden="1" thickBot="1" x14ac:dyDescent="0.35">
      <c r="A42" s="97"/>
      <c r="B42" s="84"/>
      <c r="C42" s="6"/>
      <c r="D42" s="7"/>
      <c r="E42" s="7"/>
      <c r="F42" s="7"/>
      <c r="G42" s="8">
        <f t="shared" si="9"/>
        <v>0</v>
      </c>
      <c r="P42" s="1"/>
    </row>
    <row r="43" spans="1:16" ht="23.25" customHeight="1" thickBot="1" x14ac:dyDescent="0.35">
      <c r="A43" s="136"/>
      <c r="B43" s="88" t="s">
        <v>40</v>
      </c>
      <c r="C43" s="16"/>
      <c r="D43" s="17"/>
      <c r="E43" s="17"/>
      <c r="F43" s="17"/>
      <c r="G43" s="18">
        <f>G18-G21</f>
        <v>14176.957999999984</v>
      </c>
      <c r="P43" s="1"/>
    </row>
    <row r="44" spans="1:16" x14ac:dyDescent="0.3">
      <c r="P44" s="1"/>
    </row>
    <row r="45" spans="1:16" x14ac:dyDescent="0.3">
      <c r="D45" s="14"/>
      <c r="G45" s="252"/>
      <c r="P45" s="1"/>
    </row>
    <row r="46" spans="1:16" x14ac:dyDescent="0.3">
      <c r="D46" s="14"/>
      <c r="P46" s="1"/>
    </row>
  </sheetData>
  <mergeCells count="3">
    <mergeCell ref="A4:K4"/>
    <mergeCell ref="A5:K5"/>
    <mergeCell ref="A6:K6"/>
  </mergeCells>
  <pageMargins left="0.23622047244094491" right="0.23622047244094491" top="0.74803149606299213" bottom="0.74803149606299213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workbookViewId="0">
      <selection activeCell="J41" sqref="J41"/>
    </sheetView>
  </sheetViews>
  <sheetFormatPr defaultColWidth="9.109375" defaultRowHeight="15.6" x14ac:dyDescent="0.3"/>
  <cols>
    <col min="1" max="1" width="5.6640625" style="1" customWidth="1"/>
    <col min="2" max="2" width="41.5546875" style="1" customWidth="1"/>
    <col min="3" max="3" width="9.33203125" style="1" bestFit="1" customWidth="1"/>
    <col min="4" max="4" width="10.33203125" style="1" customWidth="1"/>
    <col min="5" max="5" width="9.5546875" style="1" customWidth="1"/>
    <col min="6" max="6" width="9.6640625" style="1" customWidth="1"/>
    <col min="7" max="7" width="13.44140625" style="1" customWidth="1"/>
    <col min="8" max="8" width="9.6640625" style="1" customWidth="1"/>
    <col min="9" max="9" width="9.5546875" style="1" customWidth="1"/>
    <col min="10" max="10" width="9.88671875" style="1" customWidth="1"/>
    <col min="11" max="11" width="13.109375" style="1" customWidth="1"/>
    <col min="12" max="13" width="12.33203125" style="1" customWidth="1"/>
    <col min="14" max="14" width="12.5546875" style="1" customWidth="1"/>
    <col min="15" max="15" width="13.109375" style="1" customWidth="1"/>
    <col min="16" max="16" width="12.6640625" style="1" customWidth="1"/>
    <col min="17" max="17" width="12.44140625" style="1" customWidth="1"/>
    <col min="18" max="18" width="10.33203125" style="1" customWidth="1"/>
    <col min="19" max="19" width="12.109375" style="1" customWidth="1"/>
    <col min="20" max="20" width="13.5546875" style="1" customWidth="1"/>
    <col min="21" max="21" width="9.44140625" style="1" customWidth="1"/>
    <col min="22" max="22" width="9.109375" style="1" customWidth="1"/>
    <col min="23" max="16384" width="9.109375" style="1"/>
  </cols>
  <sheetData>
    <row r="1" spans="1:23" x14ac:dyDescent="0.3">
      <c r="B1" s="332" t="s">
        <v>113</v>
      </c>
      <c r="C1" s="332"/>
      <c r="D1" s="332"/>
      <c r="I1" s="332"/>
    </row>
    <row r="2" spans="1:23" x14ac:dyDescent="0.3">
      <c r="B2" s="332" t="s">
        <v>105</v>
      </c>
      <c r="C2" s="332"/>
      <c r="D2" s="332"/>
      <c r="E2" s="326"/>
      <c r="F2" s="326"/>
      <c r="G2" s="326"/>
      <c r="H2" s="326"/>
      <c r="I2" s="327"/>
      <c r="J2" s="327"/>
      <c r="K2" s="327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3" s="326" customFormat="1" x14ac:dyDescent="0.3">
      <c r="B3" s="332" t="s">
        <v>106</v>
      </c>
      <c r="C3" s="332"/>
      <c r="D3" s="332"/>
      <c r="I3" s="327"/>
      <c r="J3" s="327"/>
      <c r="K3" s="327"/>
    </row>
    <row r="4" spans="1:23" x14ac:dyDescent="0.3"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</row>
    <row r="5" spans="1:23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23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3" x14ac:dyDescent="0.3">
      <c r="A7" s="351" t="s">
        <v>125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23" ht="16.2" thickBot="1" x14ac:dyDescent="0.35">
      <c r="B8" s="1" t="s">
        <v>92</v>
      </c>
      <c r="J8" s="1">
        <v>2467.6</v>
      </c>
    </row>
    <row r="9" spans="1:23" ht="21.75" customHeight="1" thickBot="1" x14ac:dyDescent="0.35">
      <c r="A9" s="77"/>
      <c r="B9" s="19" t="s">
        <v>2</v>
      </c>
      <c r="C9" s="220" t="s">
        <v>3</v>
      </c>
      <c r="D9" s="20" t="s">
        <v>4</v>
      </c>
      <c r="E9" s="20" t="s">
        <v>5</v>
      </c>
      <c r="F9" s="171" t="s">
        <v>6</v>
      </c>
      <c r="G9" s="172" t="s">
        <v>104</v>
      </c>
    </row>
    <row r="10" spans="1:23" ht="16.2" x14ac:dyDescent="0.35">
      <c r="A10" s="180" t="s">
        <v>7</v>
      </c>
      <c r="B10" s="126" t="s">
        <v>8</v>
      </c>
      <c r="C10" s="302"/>
      <c r="D10" s="44">
        <f t="shared" ref="D10:E10" si="0">SUM(D11:D17)</f>
        <v>34571.076000000001</v>
      </c>
      <c r="E10" s="44">
        <f t="shared" si="0"/>
        <v>34571.076000000001</v>
      </c>
      <c r="F10" s="125">
        <f>SUM(F11:F17)</f>
        <v>34571.076000000001</v>
      </c>
      <c r="G10" s="69">
        <f>SUM(D10:F10)</f>
        <v>103713.228</v>
      </c>
    </row>
    <row r="11" spans="1:23" ht="16.2" x14ac:dyDescent="0.35">
      <c r="A11" s="177" t="s">
        <v>9</v>
      </c>
      <c r="B11" s="83" t="s">
        <v>10</v>
      </c>
      <c r="C11" s="303">
        <v>8.3699999999999992</v>
      </c>
      <c r="D11" s="4">
        <f>C11*$J$8</f>
        <v>20653.811999999998</v>
      </c>
      <c r="E11" s="4">
        <f>C11*$J$8</f>
        <v>20653.811999999998</v>
      </c>
      <c r="F11" s="50">
        <f>C11*$J$8</f>
        <v>20653.811999999998</v>
      </c>
      <c r="G11" s="65">
        <f t="shared" ref="G11:G17" si="1">SUM(D11:F11)</f>
        <v>61961.435999999994</v>
      </c>
    </row>
    <row r="12" spans="1:23" ht="16.2" x14ac:dyDescent="0.35">
      <c r="A12" s="177" t="s">
        <v>11</v>
      </c>
      <c r="B12" s="83" t="s">
        <v>12</v>
      </c>
      <c r="C12" s="303">
        <v>2.57</v>
      </c>
      <c r="D12" s="4">
        <f t="shared" ref="D12:D17" si="2">C12*$J$8</f>
        <v>6341.7319999999991</v>
      </c>
      <c r="E12" s="4">
        <f t="shared" ref="E12:E17" si="3">C12*$J$8</f>
        <v>6341.7319999999991</v>
      </c>
      <c r="F12" s="50">
        <f t="shared" ref="F12:F17" si="4">C12*$J$8</f>
        <v>6341.7319999999991</v>
      </c>
      <c r="G12" s="65">
        <f t="shared" si="1"/>
        <v>19025.195999999996</v>
      </c>
    </row>
    <row r="13" spans="1:23" ht="16.2" x14ac:dyDescent="0.35">
      <c r="A13" s="177" t="s">
        <v>13</v>
      </c>
      <c r="B13" s="83" t="s">
        <v>23</v>
      </c>
      <c r="C13" s="298">
        <v>2.2000000000000002</v>
      </c>
      <c r="D13" s="4">
        <f t="shared" ref="D13" si="5">C13*$J$8</f>
        <v>5428.72</v>
      </c>
      <c r="E13" s="4">
        <f t="shared" ref="E13" si="6">C13*$J$8</f>
        <v>5428.72</v>
      </c>
      <c r="F13" s="50">
        <f t="shared" ref="F13" si="7">C13*$J$8</f>
        <v>5428.72</v>
      </c>
      <c r="G13" s="65">
        <f t="shared" si="1"/>
        <v>16286.16</v>
      </c>
    </row>
    <row r="14" spans="1:23" ht="16.2" x14ac:dyDescent="0.35">
      <c r="A14" s="177" t="s">
        <v>24</v>
      </c>
      <c r="B14" s="83" t="s">
        <v>25</v>
      </c>
      <c r="C14" s="303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</row>
    <row r="15" spans="1:23" ht="16.8" thickBot="1" x14ac:dyDescent="0.4">
      <c r="A15" s="177" t="s">
        <v>26</v>
      </c>
      <c r="B15" s="83" t="s">
        <v>14</v>
      </c>
      <c r="C15" s="303">
        <v>0.87</v>
      </c>
      <c r="D15" s="4">
        <f t="shared" si="2"/>
        <v>2146.8119999999999</v>
      </c>
      <c r="E15" s="4">
        <f t="shared" si="3"/>
        <v>2146.8119999999999</v>
      </c>
      <c r="F15" s="50">
        <f t="shared" si="4"/>
        <v>2146.8119999999999</v>
      </c>
      <c r="G15" s="65">
        <f t="shared" si="1"/>
        <v>6440.4359999999997</v>
      </c>
    </row>
    <row r="16" spans="1:23" ht="16.8" hidden="1" thickBot="1" x14ac:dyDescent="0.4">
      <c r="A16" s="177" t="s">
        <v>27</v>
      </c>
      <c r="B16" s="83" t="s">
        <v>28</v>
      </c>
      <c r="C16" s="303">
        <v>0</v>
      </c>
      <c r="D16" s="4">
        <f t="shared" si="2"/>
        <v>0</v>
      </c>
      <c r="E16" s="4">
        <f t="shared" si="3"/>
        <v>0</v>
      </c>
      <c r="F16" s="50">
        <f t="shared" si="4"/>
        <v>0</v>
      </c>
      <c r="G16" s="65">
        <f t="shared" si="1"/>
        <v>0</v>
      </c>
    </row>
    <row r="17" spans="1:7" ht="16.8" hidden="1" thickBot="1" x14ac:dyDescent="0.4">
      <c r="A17" s="177" t="s">
        <v>29</v>
      </c>
      <c r="B17" s="84" t="s">
        <v>30</v>
      </c>
      <c r="C17" s="304">
        <v>0</v>
      </c>
      <c r="D17" s="7">
        <f t="shared" si="2"/>
        <v>0</v>
      </c>
      <c r="E17" s="7">
        <f t="shared" si="3"/>
        <v>0</v>
      </c>
      <c r="F17" s="60">
        <f t="shared" si="4"/>
        <v>0</v>
      </c>
      <c r="G17" s="66">
        <f t="shared" si="1"/>
        <v>0</v>
      </c>
    </row>
    <row r="18" spans="1:7" s="22" customFormat="1" ht="18.75" customHeight="1" thickBot="1" x14ac:dyDescent="0.4">
      <c r="A18" s="178" t="s">
        <v>37</v>
      </c>
      <c r="B18" s="24" t="s">
        <v>102</v>
      </c>
      <c r="C18" s="300">
        <f>C11+C12+C13+C15</f>
        <v>14.01</v>
      </c>
      <c r="D18" s="25">
        <v>25261.68</v>
      </c>
      <c r="E18" s="25">
        <v>18668.86</v>
      </c>
      <c r="F18" s="61">
        <f>28871.28+23819</f>
        <v>52690.28</v>
      </c>
      <c r="G18" s="190">
        <f>SUM(D18:F18)+G19</f>
        <v>97520.82</v>
      </c>
    </row>
    <row r="19" spans="1:7" ht="16.2" x14ac:dyDescent="0.35">
      <c r="A19" s="177"/>
      <c r="B19" s="83" t="s">
        <v>111</v>
      </c>
      <c r="C19" s="303"/>
      <c r="D19" s="4">
        <v>300</v>
      </c>
      <c r="E19" s="4">
        <v>300</v>
      </c>
      <c r="F19" s="50">
        <v>300</v>
      </c>
      <c r="G19" s="57">
        <f>F19+E19+D19</f>
        <v>900</v>
      </c>
    </row>
    <row r="20" spans="1:7" ht="16.8" thickBot="1" x14ac:dyDescent="0.4">
      <c r="A20" s="177"/>
      <c r="B20" s="84"/>
      <c r="C20" s="304"/>
      <c r="D20" s="7"/>
      <c r="E20" s="7"/>
      <c r="F20" s="60"/>
      <c r="G20" s="66"/>
    </row>
    <row r="21" spans="1:7" ht="21" customHeight="1" thickBot="1" x14ac:dyDescent="0.4">
      <c r="A21" s="177" t="s">
        <v>16</v>
      </c>
      <c r="B21" s="24" t="s">
        <v>17</v>
      </c>
      <c r="C21" s="300"/>
      <c r="D21" s="25">
        <f>SUM(D22:D33)</f>
        <v>31585.248</v>
      </c>
      <c r="E21" s="25">
        <f t="shared" ref="E21:F21" si="8">SUM(E22:E33)</f>
        <v>29055.248</v>
      </c>
      <c r="F21" s="61">
        <f t="shared" si="8"/>
        <v>29117.867999999995</v>
      </c>
      <c r="G21" s="190">
        <f>SUM(D21:F21)</f>
        <v>89758.364000000001</v>
      </c>
    </row>
    <row r="22" spans="1:7" ht="16.2" x14ac:dyDescent="0.35">
      <c r="A22" s="177" t="s">
        <v>18</v>
      </c>
      <c r="B22" s="86" t="s">
        <v>12</v>
      </c>
      <c r="C22" s="305">
        <v>2.57</v>
      </c>
      <c r="D22" s="12">
        <f t="shared" ref="D22:D31" si="9">C22*$J$8</f>
        <v>6341.7319999999991</v>
      </c>
      <c r="E22" s="12">
        <f t="shared" ref="E22:E31" si="10">C22*$J$8</f>
        <v>6341.7319999999991</v>
      </c>
      <c r="F22" s="52">
        <f t="shared" ref="F22:F31" si="11">C22*$J$8</f>
        <v>6341.7319999999991</v>
      </c>
      <c r="G22" s="69">
        <f t="shared" ref="G22:G41" si="12">SUM(D22:F22)</f>
        <v>19025.195999999996</v>
      </c>
    </row>
    <row r="23" spans="1:7" ht="16.2" x14ac:dyDescent="0.35">
      <c r="A23" s="177" t="s">
        <v>19</v>
      </c>
      <c r="B23" s="83" t="s">
        <v>44</v>
      </c>
      <c r="C23" s="303">
        <v>3.99</v>
      </c>
      <c r="D23" s="4">
        <f t="shared" si="9"/>
        <v>9845.7240000000002</v>
      </c>
      <c r="E23" s="4">
        <f t="shared" si="10"/>
        <v>9845.7240000000002</v>
      </c>
      <c r="F23" s="50">
        <f t="shared" si="11"/>
        <v>9845.7240000000002</v>
      </c>
      <c r="G23" s="65">
        <f t="shared" si="12"/>
        <v>29537.171999999999</v>
      </c>
    </row>
    <row r="24" spans="1:7" ht="16.8" thickBot="1" x14ac:dyDescent="0.4">
      <c r="A24" s="179" t="s">
        <v>20</v>
      </c>
      <c r="B24" s="84" t="s">
        <v>23</v>
      </c>
      <c r="C24" s="299">
        <v>2.2000000000000002</v>
      </c>
      <c r="D24" s="4">
        <f t="shared" si="9"/>
        <v>5428.72</v>
      </c>
      <c r="E24" s="4">
        <f t="shared" si="10"/>
        <v>5428.72</v>
      </c>
      <c r="F24" s="50">
        <v>4203</v>
      </c>
      <c r="G24" s="66">
        <f t="shared" si="12"/>
        <v>15060.44</v>
      </c>
    </row>
    <row r="25" spans="1:7" ht="24" customHeight="1" thickBot="1" x14ac:dyDescent="0.35">
      <c r="A25" s="77" t="s">
        <v>21</v>
      </c>
      <c r="B25" s="26" t="s">
        <v>45</v>
      </c>
      <c r="C25" s="224"/>
      <c r="D25" s="27">
        <v>3891</v>
      </c>
      <c r="E25" s="27">
        <v>1961</v>
      </c>
      <c r="F25" s="78">
        <v>4113</v>
      </c>
      <c r="G25" s="195">
        <f t="shared" si="12"/>
        <v>9965</v>
      </c>
    </row>
    <row r="26" spans="1:7" ht="16.2" x14ac:dyDescent="0.35">
      <c r="A26" s="180" t="s">
        <v>31</v>
      </c>
      <c r="B26" s="86" t="s">
        <v>41</v>
      </c>
      <c r="C26" s="297">
        <v>1</v>
      </c>
      <c r="D26" s="12">
        <f t="shared" si="9"/>
        <v>2467.6</v>
      </c>
      <c r="E26" s="12">
        <f t="shared" si="10"/>
        <v>2467.6</v>
      </c>
      <c r="F26" s="52">
        <f t="shared" si="11"/>
        <v>2467.6</v>
      </c>
      <c r="G26" s="69">
        <f t="shared" si="12"/>
        <v>7402.7999999999993</v>
      </c>
    </row>
    <row r="27" spans="1:7" ht="16.2" x14ac:dyDescent="0.35">
      <c r="A27" s="177" t="s">
        <v>32</v>
      </c>
      <c r="B27" s="83" t="s">
        <v>42</v>
      </c>
      <c r="C27" s="303">
        <v>0.35</v>
      </c>
      <c r="D27" s="4">
        <f t="shared" si="9"/>
        <v>863.66</v>
      </c>
      <c r="E27" s="4">
        <f t="shared" si="10"/>
        <v>863.66</v>
      </c>
      <c r="F27" s="50"/>
      <c r="G27" s="65">
        <f t="shared" si="12"/>
        <v>1727.32</v>
      </c>
    </row>
    <row r="28" spans="1:7" ht="16.2" x14ac:dyDescent="0.35">
      <c r="A28" s="177" t="s">
        <v>33</v>
      </c>
      <c r="B28" s="83" t="s">
        <v>14</v>
      </c>
      <c r="C28" s="303">
        <v>0.87</v>
      </c>
      <c r="D28" s="4">
        <f t="shared" si="9"/>
        <v>2146.8119999999999</v>
      </c>
      <c r="E28" s="4">
        <f t="shared" si="10"/>
        <v>2146.8119999999999</v>
      </c>
      <c r="F28" s="50">
        <f t="shared" si="11"/>
        <v>2146.8119999999999</v>
      </c>
      <c r="G28" s="65">
        <f t="shared" si="12"/>
        <v>6440.4359999999997</v>
      </c>
    </row>
    <row r="29" spans="1:7" hidden="1" x14ac:dyDescent="0.3">
      <c r="A29" s="177" t="s">
        <v>34</v>
      </c>
      <c r="B29" s="83" t="s">
        <v>28</v>
      </c>
      <c r="C29" s="2">
        <v>0</v>
      </c>
      <c r="D29" s="4">
        <f t="shared" si="9"/>
        <v>0</v>
      </c>
      <c r="E29" s="4">
        <f t="shared" si="10"/>
        <v>0</v>
      </c>
      <c r="F29" s="50">
        <f t="shared" si="11"/>
        <v>0</v>
      </c>
      <c r="G29" s="65">
        <f t="shared" si="12"/>
        <v>0</v>
      </c>
    </row>
    <row r="30" spans="1:7" hidden="1" x14ac:dyDescent="0.3">
      <c r="A30" s="177" t="s">
        <v>35</v>
      </c>
      <c r="B30" s="83" t="s">
        <v>30</v>
      </c>
      <c r="C30" s="2">
        <v>0</v>
      </c>
      <c r="D30" s="4">
        <f t="shared" si="9"/>
        <v>0</v>
      </c>
      <c r="E30" s="4">
        <f t="shared" si="10"/>
        <v>0</v>
      </c>
      <c r="F30" s="50">
        <f t="shared" si="11"/>
        <v>0</v>
      </c>
      <c r="G30" s="65">
        <f t="shared" si="12"/>
        <v>0</v>
      </c>
    </row>
    <row r="31" spans="1:7" x14ac:dyDescent="0.3">
      <c r="A31" s="177" t="s">
        <v>36</v>
      </c>
      <c r="B31" s="83" t="s">
        <v>25</v>
      </c>
      <c r="C31" s="2"/>
      <c r="D31" s="4">
        <f t="shared" si="9"/>
        <v>0</v>
      </c>
      <c r="E31" s="4">
        <f t="shared" si="10"/>
        <v>0</v>
      </c>
      <c r="F31" s="50">
        <f t="shared" si="11"/>
        <v>0</v>
      </c>
      <c r="G31" s="65">
        <f t="shared" si="12"/>
        <v>0</v>
      </c>
    </row>
    <row r="32" spans="1:7" ht="16.2" thickBot="1" x14ac:dyDescent="0.35">
      <c r="A32" s="179" t="s">
        <v>38</v>
      </c>
      <c r="B32" s="84" t="s">
        <v>22</v>
      </c>
      <c r="C32" s="6"/>
      <c r="D32" s="7"/>
      <c r="E32" s="7"/>
      <c r="F32" s="60"/>
      <c r="G32" s="66">
        <f t="shared" si="12"/>
        <v>0</v>
      </c>
    </row>
    <row r="33" spans="1:7" ht="16.2" thickBot="1" x14ac:dyDescent="0.35">
      <c r="A33" s="77" t="s">
        <v>47</v>
      </c>
      <c r="B33" s="141" t="s">
        <v>101</v>
      </c>
      <c r="C33" s="9"/>
      <c r="D33" s="10">
        <f>SUM(D35:D41)</f>
        <v>600</v>
      </c>
      <c r="E33" s="10">
        <f t="shared" ref="E33:F33" si="13">SUM(E35:E41)</f>
        <v>0</v>
      </c>
      <c r="F33" s="32">
        <f t="shared" si="13"/>
        <v>0</v>
      </c>
      <c r="G33" s="111">
        <f t="shared" si="12"/>
        <v>600</v>
      </c>
    </row>
    <row r="34" spans="1:7" x14ac:dyDescent="0.3">
      <c r="A34" s="180"/>
      <c r="B34" s="86" t="s">
        <v>43</v>
      </c>
      <c r="C34" s="11"/>
      <c r="D34" s="12"/>
      <c r="E34" s="12"/>
      <c r="F34" s="52"/>
      <c r="G34" s="69">
        <f t="shared" si="12"/>
        <v>0</v>
      </c>
    </row>
    <row r="35" spans="1:7" x14ac:dyDescent="0.3">
      <c r="A35" s="177"/>
      <c r="B35" s="83" t="s">
        <v>63</v>
      </c>
      <c r="C35" s="2"/>
      <c r="D35" s="4"/>
      <c r="E35" s="4"/>
      <c r="F35" s="50"/>
      <c r="G35" s="65">
        <f t="shared" si="12"/>
        <v>0</v>
      </c>
    </row>
    <row r="36" spans="1:7" x14ac:dyDescent="0.3">
      <c r="A36" s="177"/>
      <c r="B36" s="83" t="s">
        <v>85</v>
      </c>
      <c r="C36" s="2"/>
      <c r="D36" s="4">
        <f>200+400</f>
        <v>600</v>
      </c>
      <c r="E36" s="4"/>
      <c r="F36" s="50"/>
      <c r="G36" s="65">
        <f t="shared" si="12"/>
        <v>600</v>
      </c>
    </row>
    <row r="37" spans="1:7" x14ac:dyDescent="0.3">
      <c r="A37" s="177"/>
      <c r="B37" s="83" t="s">
        <v>49</v>
      </c>
      <c r="C37" s="2"/>
      <c r="D37" s="4"/>
      <c r="E37" s="4"/>
      <c r="F37" s="50"/>
      <c r="G37" s="65">
        <f t="shared" si="12"/>
        <v>0</v>
      </c>
    </row>
    <row r="38" spans="1:7" x14ac:dyDescent="0.3">
      <c r="A38" s="177"/>
      <c r="B38" s="83" t="s">
        <v>73</v>
      </c>
      <c r="C38" s="2"/>
      <c r="D38" s="4"/>
      <c r="E38" s="4"/>
      <c r="F38" s="50"/>
      <c r="G38" s="65">
        <f t="shared" si="12"/>
        <v>0</v>
      </c>
    </row>
    <row r="39" spans="1:7" x14ac:dyDescent="0.3">
      <c r="A39" s="177"/>
      <c r="B39" s="83"/>
      <c r="C39" s="2"/>
      <c r="D39" s="4"/>
      <c r="E39" s="4"/>
      <c r="F39" s="50"/>
      <c r="G39" s="65">
        <f t="shared" si="12"/>
        <v>0</v>
      </c>
    </row>
    <row r="40" spans="1:7" x14ac:dyDescent="0.3">
      <c r="A40" s="177"/>
      <c r="B40" s="83"/>
      <c r="C40" s="2"/>
      <c r="D40" s="4"/>
      <c r="E40" s="4"/>
      <c r="F40" s="50"/>
      <c r="G40" s="65">
        <f t="shared" si="12"/>
        <v>0</v>
      </c>
    </row>
    <row r="41" spans="1:7" ht="16.2" thickBot="1" x14ac:dyDescent="0.35">
      <c r="A41" s="179"/>
      <c r="B41" s="84"/>
      <c r="C41" s="6"/>
      <c r="D41" s="7"/>
      <c r="E41" s="7"/>
      <c r="F41" s="60"/>
      <c r="G41" s="66">
        <f t="shared" si="12"/>
        <v>0</v>
      </c>
    </row>
    <row r="42" spans="1:7" ht="20.25" customHeight="1" thickBot="1" x14ac:dyDescent="0.35">
      <c r="A42" s="77"/>
      <c r="B42" s="128" t="s">
        <v>40</v>
      </c>
      <c r="C42" s="49"/>
      <c r="D42" s="40"/>
      <c r="E42" s="40"/>
      <c r="F42" s="114"/>
      <c r="G42" s="115">
        <f>G18-G21</f>
        <v>7762.4560000000056</v>
      </c>
    </row>
    <row r="44" spans="1:7" x14ac:dyDescent="0.3">
      <c r="C44" s="14"/>
      <c r="G44" s="14"/>
    </row>
    <row r="45" spans="1:7" x14ac:dyDescent="0.3">
      <c r="C45" s="14"/>
    </row>
    <row r="46" spans="1:7" x14ac:dyDescent="0.3">
      <c r="E46" s="14"/>
    </row>
  </sheetData>
  <mergeCells count="4">
    <mergeCell ref="A5:K5"/>
    <mergeCell ref="A6:K6"/>
    <mergeCell ref="A7:K7"/>
    <mergeCell ref="K4:W4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4"/>
  <sheetViews>
    <sheetView workbookViewId="0">
      <selection activeCell="H43" sqref="H43"/>
    </sheetView>
  </sheetViews>
  <sheetFormatPr defaultColWidth="9.109375" defaultRowHeight="15.6" x14ac:dyDescent="0.3"/>
  <cols>
    <col min="1" max="1" width="6.6640625" style="1" customWidth="1"/>
    <col min="2" max="2" width="39.6640625" style="1" customWidth="1"/>
    <col min="3" max="3" width="9.109375" style="1"/>
    <col min="4" max="4" width="10.109375" style="1" customWidth="1"/>
    <col min="5" max="5" width="10.6640625" style="1" customWidth="1"/>
    <col min="6" max="6" width="10.109375" style="1" customWidth="1"/>
    <col min="7" max="7" width="12.6640625" style="1" customWidth="1"/>
    <col min="8" max="9" width="9.33203125" style="1" customWidth="1"/>
    <col min="10" max="10" width="10.33203125" style="1" customWidth="1"/>
    <col min="11" max="11" width="9.88671875" style="1" customWidth="1"/>
    <col min="12" max="12" width="12" style="1" customWidth="1"/>
    <col min="13" max="13" width="11.44140625" style="232" customWidth="1"/>
    <col min="14" max="14" width="11.109375" style="1" customWidth="1"/>
    <col min="15" max="15" width="10.109375" style="1" customWidth="1"/>
    <col min="16" max="16" width="10.88671875" style="1" customWidth="1"/>
    <col min="17" max="17" width="12.44140625" style="1" customWidth="1"/>
    <col min="18" max="18" width="12.44140625" style="258" customWidth="1"/>
    <col min="19" max="19" width="12" style="1" customWidth="1"/>
    <col min="20" max="20" width="9.109375" style="1" customWidth="1"/>
    <col min="21" max="21" width="9.6640625" style="1" customWidth="1"/>
    <col min="22" max="22" width="12.109375" style="1" customWidth="1"/>
    <col min="23" max="23" width="12.88671875" style="1" customWidth="1"/>
    <col min="24" max="26" width="9.109375" style="1" customWidth="1"/>
    <col min="27" max="16384" width="9.109375" style="1"/>
  </cols>
  <sheetData>
    <row r="1" spans="1:21" s="332" customFormat="1" x14ac:dyDescent="0.3"/>
    <row r="2" spans="1:21" x14ac:dyDescent="0.3">
      <c r="A2" s="348" t="s">
        <v>105</v>
      </c>
      <c r="B2" s="348"/>
      <c r="C2" s="348"/>
      <c r="D2" s="348"/>
    </row>
    <row r="3" spans="1:21" x14ac:dyDescent="0.3">
      <c r="A3" s="348" t="s">
        <v>106</v>
      </c>
      <c r="B3" s="348"/>
      <c r="C3" s="348"/>
      <c r="D3" s="348"/>
      <c r="E3" s="326"/>
      <c r="F3" s="326"/>
      <c r="G3" s="326"/>
      <c r="H3" s="326"/>
      <c r="I3" s="326"/>
      <c r="J3" s="326"/>
      <c r="K3" s="327"/>
      <c r="L3" s="327"/>
      <c r="M3" s="327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D4" s="326"/>
      <c r="E4" s="326"/>
      <c r="F4" s="326"/>
      <c r="G4" s="326"/>
      <c r="H4" s="326"/>
      <c r="I4" s="326"/>
      <c r="J4" s="326"/>
      <c r="K4" s="327"/>
      <c r="L4" s="327"/>
      <c r="M4" s="327"/>
      <c r="N4" s="326"/>
      <c r="O4" s="326"/>
      <c r="P4" s="326"/>
      <c r="Q4" s="326"/>
      <c r="R4" s="326"/>
      <c r="S4" s="326"/>
      <c r="T4" s="326"/>
      <c r="U4" s="326"/>
    </row>
    <row r="5" spans="1:21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231"/>
    </row>
    <row r="6" spans="1:21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231"/>
    </row>
    <row r="7" spans="1:21" x14ac:dyDescent="0.3">
      <c r="A7" s="351" t="s">
        <v>126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231"/>
    </row>
    <row r="8" spans="1:21" ht="16.2" thickBot="1" x14ac:dyDescent="0.35">
      <c r="B8" s="1" t="s">
        <v>98</v>
      </c>
      <c r="K8" s="1">
        <v>4356.8999999999996</v>
      </c>
      <c r="R8" s="258">
        <v>4356.8999999999996</v>
      </c>
    </row>
    <row r="9" spans="1:21" ht="20.25" customHeight="1" thickBot="1" x14ac:dyDescent="0.35">
      <c r="A9" s="139"/>
      <c r="B9" s="19" t="s">
        <v>2</v>
      </c>
      <c r="C9" s="220" t="s">
        <v>3</v>
      </c>
      <c r="D9" s="20" t="s">
        <v>4</v>
      </c>
      <c r="E9" s="20" t="s">
        <v>5</v>
      </c>
      <c r="F9" s="171" t="s">
        <v>6</v>
      </c>
      <c r="G9" s="172" t="s">
        <v>104</v>
      </c>
      <c r="M9" s="1"/>
      <c r="R9" s="1"/>
    </row>
    <row r="10" spans="1:21" ht="16.2" x14ac:dyDescent="0.35">
      <c r="A10" s="137" t="s">
        <v>7</v>
      </c>
      <c r="B10" s="126" t="s">
        <v>8</v>
      </c>
      <c r="C10" s="302"/>
      <c r="D10" s="44">
        <f t="shared" ref="D10:E10" si="0">SUM(D11:D17)</f>
        <v>94980.419999999984</v>
      </c>
      <c r="E10" s="44">
        <f t="shared" si="0"/>
        <v>94980.419999999984</v>
      </c>
      <c r="F10" s="125">
        <f>SUM(F11:F17)</f>
        <v>94980.419999999984</v>
      </c>
      <c r="G10" s="69">
        <f>SUM(D10:F10)</f>
        <v>284941.25999999995</v>
      </c>
      <c r="M10" s="1"/>
      <c r="R10" s="1"/>
    </row>
    <row r="11" spans="1:21" ht="16.2" x14ac:dyDescent="0.35">
      <c r="A11" s="132" t="s">
        <v>9</v>
      </c>
      <c r="B11" s="83" t="s">
        <v>10</v>
      </c>
      <c r="C11" s="321">
        <v>17.03</v>
      </c>
      <c r="D11" s="4">
        <f>C11*$K$8</f>
        <v>74198.006999999998</v>
      </c>
      <c r="E11" s="4">
        <f>C11*$K$8</f>
        <v>74198.006999999998</v>
      </c>
      <c r="F11" s="50">
        <f>C11*$K$8</f>
        <v>74198.006999999998</v>
      </c>
      <c r="G11" s="65">
        <f t="shared" ref="G11:G17" si="1">SUM(D11:F11)</f>
        <v>222594.02100000001</v>
      </c>
      <c r="M11" s="1"/>
      <c r="R11" s="1"/>
    </row>
    <row r="12" spans="1:21" ht="16.2" x14ac:dyDescent="0.35">
      <c r="A12" s="132" t="s">
        <v>11</v>
      </c>
      <c r="B12" s="83" t="s">
        <v>12</v>
      </c>
      <c r="C12" s="321">
        <v>2.57</v>
      </c>
      <c r="D12" s="4">
        <f t="shared" ref="D12:D14" si="2">C12*$K$8</f>
        <v>11197.232999999998</v>
      </c>
      <c r="E12" s="4">
        <f t="shared" ref="E12:E14" si="3">C12*$K$8</f>
        <v>11197.232999999998</v>
      </c>
      <c r="F12" s="50">
        <f t="shared" ref="F12:F14" si="4">C12*$K$8</f>
        <v>11197.232999999998</v>
      </c>
      <c r="G12" s="65">
        <f t="shared" si="1"/>
        <v>33591.698999999993</v>
      </c>
      <c r="M12" s="1"/>
      <c r="R12" s="1"/>
    </row>
    <row r="13" spans="1:21" ht="16.2" x14ac:dyDescent="0.35">
      <c r="A13" s="132" t="s">
        <v>13</v>
      </c>
      <c r="B13" s="83" t="s">
        <v>23</v>
      </c>
      <c r="C13" s="322">
        <v>2.2000000000000002</v>
      </c>
      <c r="D13" s="4">
        <f t="shared" ref="D13" si="5">C13*$K$8</f>
        <v>9585.18</v>
      </c>
      <c r="E13" s="4">
        <f t="shared" ref="E13" si="6">C13*$K$8</f>
        <v>9585.18</v>
      </c>
      <c r="F13" s="50">
        <f t="shared" ref="F13" si="7">C13*$K$8</f>
        <v>9585.18</v>
      </c>
      <c r="G13" s="65">
        <f t="shared" si="1"/>
        <v>28755.54</v>
      </c>
      <c r="M13" s="1"/>
      <c r="R13" s="1"/>
    </row>
    <row r="14" spans="1:21" ht="16.2" x14ac:dyDescent="0.35">
      <c r="A14" s="132" t="s">
        <v>24</v>
      </c>
      <c r="B14" s="83" t="s">
        <v>25</v>
      </c>
      <c r="C14" s="321"/>
      <c r="D14" s="4">
        <f t="shared" si="2"/>
        <v>0</v>
      </c>
      <c r="E14" s="4">
        <f t="shared" si="3"/>
        <v>0</v>
      </c>
      <c r="F14" s="50">
        <f t="shared" si="4"/>
        <v>0</v>
      </c>
      <c r="G14" s="65">
        <f t="shared" si="1"/>
        <v>0</v>
      </c>
      <c r="M14" s="1"/>
      <c r="R14" s="1"/>
    </row>
    <row r="15" spans="1:21" ht="16.8" thickBot="1" x14ac:dyDescent="0.4">
      <c r="A15" s="132" t="s">
        <v>26</v>
      </c>
      <c r="B15" s="83" t="s">
        <v>14</v>
      </c>
      <c r="C15" s="321">
        <v>0.87</v>
      </c>
      <c r="D15" s="4">
        <v>0</v>
      </c>
      <c r="E15" s="4">
        <v>0</v>
      </c>
      <c r="F15" s="50">
        <v>0</v>
      </c>
      <c r="G15" s="65">
        <f t="shared" si="1"/>
        <v>0</v>
      </c>
      <c r="M15" s="1"/>
      <c r="R15" s="1"/>
    </row>
    <row r="16" spans="1:21" ht="16.8" hidden="1" thickBot="1" x14ac:dyDescent="0.4">
      <c r="A16" s="132" t="s">
        <v>27</v>
      </c>
      <c r="B16" s="83" t="s">
        <v>28</v>
      </c>
      <c r="C16" s="321">
        <v>0</v>
      </c>
      <c r="D16" s="4"/>
      <c r="E16" s="4"/>
      <c r="F16" s="50"/>
      <c r="G16" s="65">
        <f t="shared" si="1"/>
        <v>0</v>
      </c>
      <c r="M16" s="1"/>
      <c r="R16" s="1"/>
    </row>
    <row r="17" spans="1:18" ht="16.8" hidden="1" thickBot="1" x14ac:dyDescent="0.4">
      <c r="A17" s="132" t="s">
        <v>29</v>
      </c>
      <c r="B17" s="84" t="s">
        <v>30</v>
      </c>
      <c r="C17" s="323">
        <v>0</v>
      </c>
      <c r="D17" s="7"/>
      <c r="E17" s="7"/>
      <c r="F17" s="60"/>
      <c r="G17" s="66">
        <f t="shared" si="1"/>
        <v>0</v>
      </c>
      <c r="M17" s="1"/>
      <c r="R17" s="1"/>
    </row>
    <row r="18" spans="1:18" s="22" customFormat="1" ht="21" customHeight="1" thickBot="1" x14ac:dyDescent="0.4">
      <c r="A18" s="133" t="s">
        <v>37</v>
      </c>
      <c r="B18" s="85" t="s">
        <v>15</v>
      </c>
      <c r="C18" s="311">
        <f>C11+C12+C13+C15</f>
        <v>22.67</v>
      </c>
      <c r="D18" s="36">
        <v>65371.97</v>
      </c>
      <c r="E18" s="36">
        <v>82396.3</v>
      </c>
      <c r="F18" s="51">
        <v>85884.78</v>
      </c>
      <c r="G18" s="67">
        <f>SUM(D18:F18)+G19</f>
        <v>236053.05000000002</v>
      </c>
    </row>
    <row r="19" spans="1:18" ht="16.8" thickBot="1" x14ac:dyDescent="0.4">
      <c r="A19" s="132"/>
      <c r="B19" s="84" t="s">
        <v>111</v>
      </c>
      <c r="C19" s="323"/>
      <c r="D19" s="7">
        <v>800</v>
      </c>
      <c r="E19" s="7">
        <v>800</v>
      </c>
      <c r="F19" s="60">
        <v>800</v>
      </c>
      <c r="G19" s="165">
        <f>F19+E19+D19</f>
        <v>2400</v>
      </c>
      <c r="M19" s="1"/>
      <c r="R19" s="1"/>
    </row>
    <row r="20" spans="1:18" ht="16.8" thickBot="1" x14ac:dyDescent="0.4">
      <c r="A20" s="132" t="s">
        <v>16</v>
      </c>
      <c r="B20" s="35" t="s">
        <v>17</v>
      </c>
      <c r="C20" s="311"/>
      <c r="D20" s="36">
        <f t="shared" ref="D20:F20" si="8">SUM(D21:D32)</f>
        <v>147394.94</v>
      </c>
      <c r="E20" s="36">
        <f t="shared" si="8"/>
        <v>37180.779999999992</v>
      </c>
      <c r="F20" s="51">
        <f t="shared" si="8"/>
        <v>58858.718999999997</v>
      </c>
      <c r="G20" s="67">
        <f>SUM(D20:F20)</f>
        <v>243434.43900000001</v>
      </c>
      <c r="M20" s="1"/>
      <c r="R20" s="1"/>
    </row>
    <row r="21" spans="1:18" ht="16.2" x14ac:dyDescent="0.35">
      <c r="A21" s="132" t="s">
        <v>18</v>
      </c>
      <c r="B21" s="86" t="s">
        <v>12</v>
      </c>
      <c r="C21" s="324">
        <v>2.57</v>
      </c>
      <c r="D21" s="12">
        <f t="shared" ref="D21" si="9">C21*$K$8</f>
        <v>11197.232999999998</v>
      </c>
      <c r="E21" s="12">
        <f t="shared" ref="E21" si="10">C21*$K$8</f>
        <v>11197.232999999998</v>
      </c>
      <c r="F21" s="52">
        <v>11197</v>
      </c>
      <c r="G21" s="69">
        <f t="shared" ref="G21:G38" si="11">SUM(D21:F21)</f>
        <v>33591.466</v>
      </c>
      <c r="M21" s="1"/>
      <c r="R21" s="1"/>
    </row>
    <row r="22" spans="1:18" ht="16.2" x14ac:dyDescent="0.35">
      <c r="A22" s="132" t="s">
        <v>19</v>
      </c>
      <c r="B22" s="83" t="s">
        <v>44</v>
      </c>
      <c r="C22" s="321">
        <v>2.69</v>
      </c>
      <c r="D22" s="4">
        <f t="shared" ref="D22" si="12">C22*$K$8</f>
        <v>11720.061</v>
      </c>
      <c r="E22" s="4">
        <f t="shared" ref="E22" si="13">C22*$K$8</f>
        <v>11720.061</v>
      </c>
      <c r="F22" s="50">
        <f t="shared" ref="F22" si="14">C22*$K$8</f>
        <v>11720.061</v>
      </c>
      <c r="G22" s="65">
        <f t="shared" si="11"/>
        <v>35160.182999999997</v>
      </c>
      <c r="M22" s="1"/>
      <c r="R22" s="1"/>
    </row>
    <row r="23" spans="1:18" ht="16.8" thickBot="1" x14ac:dyDescent="0.4">
      <c r="A23" s="135" t="s">
        <v>20</v>
      </c>
      <c r="B23" s="84" t="s">
        <v>23</v>
      </c>
      <c r="C23" s="325">
        <v>2.2000000000000002</v>
      </c>
      <c r="D23" s="4">
        <v>9585</v>
      </c>
      <c r="E23" s="4">
        <v>9585</v>
      </c>
      <c r="F23" s="50">
        <v>9585</v>
      </c>
      <c r="G23" s="66">
        <f t="shared" si="11"/>
        <v>28755</v>
      </c>
      <c r="M23" s="1"/>
      <c r="R23" s="1"/>
    </row>
    <row r="24" spans="1:18" ht="19.5" customHeight="1" thickBot="1" x14ac:dyDescent="0.4">
      <c r="A24" s="139" t="s">
        <v>21</v>
      </c>
      <c r="B24" s="48" t="s">
        <v>45</v>
      </c>
      <c r="C24" s="234"/>
      <c r="D24" s="40">
        <v>41680</v>
      </c>
      <c r="E24" s="40">
        <v>583</v>
      </c>
      <c r="F24" s="114">
        <v>22784</v>
      </c>
      <c r="G24" s="115">
        <f t="shared" si="11"/>
        <v>65047</v>
      </c>
      <c r="M24" s="1"/>
      <c r="R24" s="1"/>
    </row>
    <row r="25" spans="1:18" ht="16.2" x14ac:dyDescent="0.35">
      <c r="A25" s="137" t="s">
        <v>31</v>
      </c>
      <c r="B25" s="86" t="s">
        <v>41</v>
      </c>
      <c r="C25" s="324">
        <v>0.82</v>
      </c>
      <c r="D25" s="12">
        <f t="shared" ref="D25:D30" si="15">C25*$K$8</f>
        <v>3572.6579999999994</v>
      </c>
      <c r="E25" s="12">
        <f t="shared" ref="E25:E30" si="16">C25*$K$8</f>
        <v>3572.6579999999994</v>
      </c>
      <c r="F25" s="52">
        <f t="shared" ref="F25:F30" si="17">C25*$K$8</f>
        <v>3572.6579999999994</v>
      </c>
      <c r="G25" s="69">
        <f t="shared" si="11"/>
        <v>10717.973999999998</v>
      </c>
      <c r="M25" s="1"/>
      <c r="R25" s="1"/>
    </row>
    <row r="26" spans="1:18" ht="16.2" x14ac:dyDescent="0.35">
      <c r="A26" s="132" t="s">
        <v>32</v>
      </c>
      <c r="B26" s="83" t="s">
        <v>42</v>
      </c>
      <c r="C26" s="321">
        <v>0.12</v>
      </c>
      <c r="D26" s="4">
        <f t="shared" si="15"/>
        <v>522.82799999999997</v>
      </c>
      <c r="E26" s="4">
        <f t="shared" si="16"/>
        <v>522.82799999999997</v>
      </c>
      <c r="F26" s="50"/>
      <c r="G26" s="65">
        <f t="shared" si="11"/>
        <v>1045.6559999999999</v>
      </c>
      <c r="M26" s="1"/>
      <c r="R26" s="1"/>
    </row>
    <row r="27" spans="1:18" ht="16.2" x14ac:dyDescent="0.35">
      <c r="A27" s="132" t="s">
        <v>33</v>
      </c>
      <c r="B27" s="83" t="s">
        <v>14</v>
      </c>
      <c r="C27" s="321">
        <v>0.87</v>
      </c>
      <c r="D27" s="4">
        <v>0</v>
      </c>
      <c r="E27" s="4">
        <v>0</v>
      </c>
      <c r="F27" s="50">
        <v>0</v>
      </c>
      <c r="G27" s="65">
        <f t="shared" si="11"/>
        <v>0</v>
      </c>
      <c r="M27" s="1"/>
      <c r="R27" s="1"/>
    </row>
    <row r="28" spans="1:18" ht="16.2" hidden="1" x14ac:dyDescent="0.35">
      <c r="A28" s="132" t="s">
        <v>34</v>
      </c>
      <c r="B28" s="83" t="s">
        <v>28</v>
      </c>
      <c r="C28" s="303">
        <v>0</v>
      </c>
      <c r="D28" s="4">
        <f t="shared" si="15"/>
        <v>0</v>
      </c>
      <c r="E28" s="4">
        <f t="shared" si="16"/>
        <v>0</v>
      </c>
      <c r="F28" s="50">
        <f t="shared" si="17"/>
        <v>0</v>
      </c>
      <c r="G28" s="65">
        <f t="shared" si="11"/>
        <v>0</v>
      </c>
      <c r="M28" s="1"/>
      <c r="R28" s="1"/>
    </row>
    <row r="29" spans="1:18" ht="16.2" hidden="1" x14ac:dyDescent="0.35">
      <c r="A29" s="132" t="s">
        <v>35</v>
      </c>
      <c r="B29" s="83" t="s">
        <v>30</v>
      </c>
      <c r="C29" s="303">
        <v>0</v>
      </c>
      <c r="D29" s="4">
        <f t="shared" si="15"/>
        <v>0</v>
      </c>
      <c r="E29" s="4">
        <f t="shared" si="16"/>
        <v>0</v>
      </c>
      <c r="F29" s="50">
        <f t="shared" si="17"/>
        <v>0</v>
      </c>
      <c r="G29" s="65">
        <f t="shared" si="11"/>
        <v>0</v>
      </c>
      <c r="M29" s="1"/>
      <c r="R29" s="1"/>
    </row>
    <row r="30" spans="1:18" ht="16.2" x14ac:dyDescent="0.35">
      <c r="A30" s="132" t="s">
        <v>36</v>
      </c>
      <c r="B30" s="83" t="s">
        <v>25</v>
      </c>
      <c r="C30" s="303"/>
      <c r="D30" s="4">
        <f t="shared" si="15"/>
        <v>0</v>
      </c>
      <c r="E30" s="4">
        <f t="shared" si="16"/>
        <v>0</v>
      </c>
      <c r="F30" s="50">
        <f t="shared" si="17"/>
        <v>0</v>
      </c>
      <c r="G30" s="65">
        <f t="shared" si="11"/>
        <v>0</v>
      </c>
      <c r="M30" s="1"/>
      <c r="R30" s="1"/>
    </row>
    <row r="31" spans="1:18" ht="16.2" hidden="1" x14ac:dyDescent="0.35">
      <c r="A31" s="132" t="s">
        <v>38</v>
      </c>
      <c r="B31" s="83" t="s">
        <v>22</v>
      </c>
      <c r="C31" s="303"/>
      <c r="D31" s="4"/>
      <c r="E31" s="4"/>
      <c r="F31" s="50"/>
      <c r="G31" s="65">
        <f t="shared" si="11"/>
        <v>0</v>
      </c>
      <c r="M31" s="1"/>
      <c r="R31" s="1"/>
    </row>
    <row r="32" spans="1:18" ht="16.2" x14ac:dyDescent="0.35">
      <c r="A32" s="132" t="s">
        <v>47</v>
      </c>
      <c r="B32" s="83" t="s">
        <v>101</v>
      </c>
      <c r="C32" s="303"/>
      <c r="D32" s="4">
        <f t="shared" ref="D32:F32" si="18">SUM(D34:D38)</f>
        <v>69117.16</v>
      </c>
      <c r="E32" s="4">
        <f t="shared" si="18"/>
        <v>0</v>
      </c>
      <c r="F32" s="50">
        <f t="shared" si="18"/>
        <v>0</v>
      </c>
      <c r="G32" s="65">
        <f t="shared" si="11"/>
        <v>69117.16</v>
      </c>
      <c r="M32" s="1"/>
      <c r="R32" s="1"/>
    </row>
    <row r="33" spans="1:18" x14ac:dyDescent="0.3">
      <c r="A33" s="132"/>
      <c r="B33" s="83" t="s">
        <v>43</v>
      </c>
      <c r="C33" s="222"/>
      <c r="D33" s="4"/>
      <c r="E33" s="4"/>
      <c r="F33" s="50"/>
      <c r="G33" s="65">
        <f t="shared" si="11"/>
        <v>0</v>
      </c>
      <c r="M33" s="1"/>
      <c r="R33" s="1"/>
    </row>
    <row r="34" spans="1:18" x14ac:dyDescent="0.3">
      <c r="A34" s="132"/>
      <c r="B34" s="241" t="s">
        <v>109</v>
      </c>
      <c r="C34" s="222"/>
      <c r="D34" s="4"/>
      <c r="E34" s="4"/>
      <c r="F34" s="50"/>
      <c r="G34" s="65">
        <f t="shared" si="11"/>
        <v>0</v>
      </c>
      <c r="M34" s="1"/>
      <c r="R34" s="1"/>
    </row>
    <row r="35" spans="1:18" x14ac:dyDescent="0.3">
      <c r="A35" s="132"/>
      <c r="B35" s="83" t="s">
        <v>57</v>
      </c>
      <c r="C35" s="222"/>
      <c r="D35" s="4"/>
      <c r="E35" s="4"/>
      <c r="F35" s="50"/>
      <c r="G35" s="65">
        <f t="shared" si="11"/>
        <v>0</v>
      </c>
      <c r="M35" s="1"/>
      <c r="R35" s="1"/>
    </row>
    <row r="36" spans="1:18" x14ac:dyDescent="0.3">
      <c r="A36" s="132"/>
      <c r="B36" s="83" t="s">
        <v>119</v>
      </c>
      <c r="C36" s="222"/>
      <c r="D36" s="4"/>
      <c r="E36" s="4"/>
      <c r="F36" s="50"/>
      <c r="G36" s="65">
        <f t="shared" si="11"/>
        <v>0</v>
      </c>
      <c r="M36" s="1"/>
      <c r="R36" s="1"/>
    </row>
    <row r="37" spans="1:18" x14ac:dyDescent="0.3">
      <c r="A37" s="132"/>
      <c r="B37" s="83" t="s">
        <v>122</v>
      </c>
      <c r="C37" s="222"/>
      <c r="D37" s="4">
        <v>68840</v>
      </c>
      <c r="E37" s="4"/>
      <c r="F37" s="50"/>
      <c r="G37" s="65">
        <f t="shared" si="11"/>
        <v>68840</v>
      </c>
      <c r="M37" s="1"/>
      <c r="R37" s="1"/>
    </row>
    <row r="38" spans="1:18" ht="16.2" thickBot="1" x14ac:dyDescent="0.35">
      <c r="A38" s="135"/>
      <c r="B38" s="84" t="s">
        <v>85</v>
      </c>
      <c r="C38" s="223"/>
      <c r="D38" s="7">
        <v>277.16000000000003</v>
      </c>
      <c r="E38" s="7"/>
      <c r="F38" s="60"/>
      <c r="G38" s="66">
        <f t="shared" si="11"/>
        <v>277.16000000000003</v>
      </c>
      <c r="M38" s="1"/>
      <c r="R38" s="1"/>
    </row>
    <row r="39" spans="1:18" ht="20.25" customHeight="1" thickBot="1" x14ac:dyDescent="0.4">
      <c r="A39" s="139"/>
      <c r="B39" s="48" t="s">
        <v>40</v>
      </c>
      <c r="C39" s="235"/>
      <c r="D39" s="345"/>
      <c r="E39" s="40"/>
      <c r="F39" s="114"/>
      <c r="G39" s="115">
        <f>G18-G20</f>
        <v>-7381.3889999999956</v>
      </c>
      <c r="M39" s="1"/>
      <c r="R39" s="1"/>
    </row>
    <row r="40" spans="1:18" s="103" customFormat="1" x14ac:dyDescent="0.3">
      <c r="A40" s="29"/>
      <c r="B40" s="29"/>
      <c r="C40" s="29"/>
      <c r="D40" s="101"/>
      <c r="E40" s="101"/>
      <c r="F40" s="101"/>
      <c r="G40" s="102"/>
    </row>
    <row r="41" spans="1:18" x14ac:dyDescent="0.3">
      <c r="A41" s="28"/>
      <c r="B41" s="29"/>
      <c r="C41" s="274"/>
      <c r="D41" s="14"/>
      <c r="E41" s="14"/>
      <c r="F41" s="14"/>
      <c r="G41" s="14"/>
      <c r="M41" s="1"/>
      <c r="R41" s="1"/>
    </row>
    <row r="42" spans="1:18" x14ac:dyDescent="0.3">
      <c r="B42" s="15"/>
      <c r="F42" s="14"/>
      <c r="M42" s="1"/>
      <c r="R42" s="1"/>
    </row>
    <row r="43" spans="1:18" x14ac:dyDescent="0.3">
      <c r="F43" s="14"/>
      <c r="M43" s="1"/>
      <c r="R43" s="1"/>
    </row>
    <row r="44" spans="1:18" x14ac:dyDescent="0.3">
      <c r="M44" s="1"/>
      <c r="R44" s="1"/>
    </row>
  </sheetData>
  <mergeCells count="3">
    <mergeCell ref="A5:L5"/>
    <mergeCell ref="A6:L6"/>
    <mergeCell ref="A7:L7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workbookViewId="0">
      <selection activeCell="E47" sqref="E47"/>
    </sheetView>
  </sheetViews>
  <sheetFormatPr defaultColWidth="9.109375" defaultRowHeight="15.6" x14ac:dyDescent="0.3"/>
  <cols>
    <col min="1" max="1" width="5.6640625" style="1" customWidth="1"/>
    <col min="2" max="2" width="41.6640625" style="1" customWidth="1"/>
    <col min="3" max="3" width="9.109375" style="1"/>
    <col min="4" max="4" width="10.109375" style="1" customWidth="1"/>
    <col min="5" max="5" width="10.6640625" style="1" customWidth="1"/>
    <col min="6" max="6" width="11.44140625" style="1" customWidth="1"/>
    <col min="7" max="7" width="12.5546875" style="1" customWidth="1"/>
    <col min="8" max="9" width="9.33203125" style="1" customWidth="1"/>
    <col min="10" max="10" width="9.5546875" style="1" customWidth="1"/>
    <col min="11" max="11" width="10.88671875" style="1" customWidth="1"/>
    <col min="12" max="12" width="9.109375" style="1" customWidth="1"/>
    <col min="13" max="13" width="10.5546875" style="229" customWidth="1"/>
    <col min="14" max="14" width="10.44140625" style="1" customWidth="1"/>
    <col min="15" max="15" width="10.6640625" style="1" customWidth="1"/>
    <col min="16" max="16" width="12" style="1" customWidth="1"/>
    <col min="17" max="17" width="11" style="1" customWidth="1"/>
    <col min="18" max="18" width="10.44140625" style="1" customWidth="1"/>
    <col min="19" max="19" width="9.109375" style="1" customWidth="1"/>
    <col min="20" max="20" width="11" style="1" customWidth="1"/>
    <col min="21" max="21" width="12.88671875" style="1" customWidth="1"/>
    <col min="22" max="24" width="9.109375" style="1" customWidth="1"/>
    <col min="25" max="16384" width="9.109375" style="1"/>
  </cols>
  <sheetData>
    <row r="1" spans="1:20" x14ac:dyDescent="0.3">
      <c r="B1" s="332" t="s">
        <v>113</v>
      </c>
      <c r="C1" s="332"/>
      <c r="D1" s="332"/>
      <c r="I1" s="332"/>
    </row>
    <row r="2" spans="1:20" s="326" customFormat="1" x14ac:dyDescent="0.3">
      <c r="B2" s="332" t="s">
        <v>105</v>
      </c>
      <c r="C2" s="332"/>
      <c r="D2" s="332"/>
      <c r="I2" s="327"/>
      <c r="J2" s="327"/>
      <c r="K2" s="327"/>
    </row>
    <row r="3" spans="1:20" x14ac:dyDescent="0.3">
      <c r="B3" s="332" t="s">
        <v>106</v>
      </c>
      <c r="C3" s="332"/>
      <c r="D3" s="332"/>
      <c r="E3" s="326"/>
      <c r="F3" s="326"/>
      <c r="G3" s="326"/>
      <c r="H3" s="326"/>
      <c r="I3" s="327"/>
      <c r="J3" s="327"/>
      <c r="K3" s="327"/>
      <c r="L3" s="326"/>
      <c r="M3" s="326"/>
      <c r="N3" s="326"/>
      <c r="O3" s="326"/>
      <c r="P3" s="326"/>
      <c r="Q3" s="326"/>
      <c r="R3" s="326"/>
      <c r="S3" s="326"/>
      <c r="T3" s="326"/>
    </row>
    <row r="4" spans="1:20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P4" s="28"/>
      <c r="Q4" s="353"/>
      <c r="R4" s="353"/>
    </row>
    <row r="5" spans="1:20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20" x14ac:dyDescent="0.3">
      <c r="A6" s="351" t="s">
        <v>127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0" ht="16.2" thickBot="1" x14ac:dyDescent="0.35">
      <c r="B7" s="1" t="s">
        <v>77</v>
      </c>
      <c r="J7" s="1">
        <v>4369.8</v>
      </c>
      <c r="P7" s="1">
        <v>4369.8</v>
      </c>
    </row>
    <row r="8" spans="1:20" ht="24" customHeight="1" thickBot="1" x14ac:dyDescent="0.4">
      <c r="A8" s="94"/>
      <c r="B8" s="159" t="s">
        <v>2</v>
      </c>
      <c r="C8" s="312" t="s">
        <v>3</v>
      </c>
      <c r="D8" s="147" t="s">
        <v>4</v>
      </c>
      <c r="E8" s="158" t="s">
        <v>5</v>
      </c>
      <c r="F8" s="139" t="s">
        <v>6</v>
      </c>
      <c r="G8" s="140" t="s">
        <v>104</v>
      </c>
      <c r="M8" s="1"/>
    </row>
    <row r="9" spans="1:20" ht="18.75" customHeight="1" thickBot="1" x14ac:dyDescent="0.4">
      <c r="A9" s="95" t="s">
        <v>7</v>
      </c>
      <c r="B9" s="48" t="s">
        <v>8</v>
      </c>
      <c r="C9" s="235"/>
      <c r="D9" s="41">
        <f t="shared" ref="D9:E9" si="0">SUM(D10:D16)</f>
        <v>69916.800000000003</v>
      </c>
      <c r="E9" s="58">
        <f t="shared" si="0"/>
        <v>69916.800000000003</v>
      </c>
      <c r="F9" s="115">
        <f>SUM(F10:F16)</f>
        <v>69916.800000000003</v>
      </c>
      <c r="G9" s="115">
        <f>SUM(D9:F9)</f>
        <v>209750.40000000002</v>
      </c>
      <c r="M9" s="1"/>
    </row>
    <row r="10" spans="1:20" ht="16.2" x14ac:dyDescent="0.35">
      <c r="A10" s="95" t="s">
        <v>9</v>
      </c>
      <c r="B10" s="86" t="s">
        <v>10</v>
      </c>
      <c r="C10" s="305">
        <v>12.56</v>
      </c>
      <c r="D10" s="12">
        <f>C10*$J$7</f>
        <v>54884.688000000002</v>
      </c>
      <c r="E10" s="52">
        <f>C10*$J$7</f>
        <v>54884.688000000002</v>
      </c>
      <c r="F10" s="56">
        <f>C10*J7</f>
        <v>54884.688000000002</v>
      </c>
      <c r="G10" s="69">
        <f t="shared" ref="G10:G16" si="1">SUM(D10:F10)</f>
        <v>164654.06400000001</v>
      </c>
      <c r="M10" s="1"/>
    </row>
    <row r="11" spans="1:20" ht="16.2" x14ac:dyDescent="0.35">
      <c r="A11" s="95" t="s">
        <v>11</v>
      </c>
      <c r="B11" s="83" t="s">
        <v>12</v>
      </c>
      <c r="C11" s="303">
        <v>2.57</v>
      </c>
      <c r="D11" s="4">
        <f t="shared" ref="D11:D16" si="2">C11*$J$7</f>
        <v>11230.386</v>
      </c>
      <c r="E11" s="50">
        <f t="shared" ref="E11:E16" si="3">C11*$J$7</f>
        <v>11230.386</v>
      </c>
      <c r="F11" s="53">
        <f>C11*J7</f>
        <v>11230.386</v>
      </c>
      <c r="G11" s="65">
        <f t="shared" si="1"/>
        <v>33691.158000000003</v>
      </c>
      <c r="M11" s="1"/>
    </row>
    <row r="12" spans="1:20" ht="16.2" hidden="1" x14ac:dyDescent="0.35">
      <c r="A12" s="95" t="s">
        <v>13</v>
      </c>
      <c r="B12" s="83" t="s">
        <v>23</v>
      </c>
      <c r="C12" s="303"/>
      <c r="D12" s="4">
        <f t="shared" si="2"/>
        <v>0</v>
      </c>
      <c r="E12" s="50">
        <f t="shared" si="3"/>
        <v>0</v>
      </c>
      <c r="F12" s="53">
        <f>C12*$J$7</f>
        <v>0</v>
      </c>
      <c r="G12" s="65">
        <f t="shared" si="1"/>
        <v>0</v>
      </c>
      <c r="M12" s="1"/>
    </row>
    <row r="13" spans="1:20" ht="16.2" x14ac:dyDescent="0.35">
      <c r="A13" s="95" t="s">
        <v>24</v>
      </c>
      <c r="B13" s="83" t="s">
        <v>25</v>
      </c>
      <c r="C13" s="303"/>
      <c r="D13" s="4">
        <f t="shared" si="2"/>
        <v>0</v>
      </c>
      <c r="E13" s="50">
        <f t="shared" si="3"/>
        <v>0</v>
      </c>
      <c r="F13" s="53">
        <f>C13*$J$7</f>
        <v>0</v>
      </c>
      <c r="G13" s="65">
        <f t="shared" si="1"/>
        <v>0</v>
      </c>
      <c r="M13" s="1"/>
    </row>
    <row r="14" spans="1:20" ht="16.2" x14ac:dyDescent="0.35">
      <c r="A14" s="95" t="s">
        <v>26</v>
      </c>
      <c r="B14" s="83" t="s">
        <v>14</v>
      </c>
      <c r="C14" s="303">
        <v>0.87</v>
      </c>
      <c r="D14" s="4">
        <f t="shared" si="2"/>
        <v>3801.7260000000001</v>
      </c>
      <c r="E14" s="50">
        <f t="shared" si="3"/>
        <v>3801.7260000000001</v>
      </c>
      <c r="F14" s="53">
        <f>C14*J7</f>
        <v>3801.7260000000001</v>
      </c>
      <c r="G14" s="65">
        <f t="shared" si="1"/>
        <v>11405.178</v>
      </c>
      <c r="M14" s="1"/>
    </row>
    <row r="15" spans="1:20" ht="16.2" x14ac:dyDescent="0.35">
      <c r="A15" s="95" t="s">
        <v>27</v>
      </c>
      <c r="B15" s="83" t="s">
        <v>28</v>
      </c>
      <c r="C15" s="303">
        <v>0</v>
      </c>
      <c r="D15" s="4">
        <f t="shared" si="2"/>
        <v>0</v>
      </c>
      <c r="E15" s="50">
        <f t="shared" si="3"/>
        <v>0</v>
      </c>
      <c r="F15" s="53">
        <f>C15*$J$7</f>
        <v>0</v>
      </c>
      <c r="G15" s="65">
        <f t="shared" si="1"/>
        <v>0</v>
      </c>
      <c r="M15" s="1"/>
    </row>
    <row r="16" spans="1:20" ht="16.8" thickBot="1" x14ac:dyDescent="0.4">
      <c r="A16" s="95" t="s">
        <v>29</v>
      </c>
      <c r="B16" s="84" t="s">
        <v>30</v>
      </c>
      <c r="C16" s="304">
        <v>0</v>
      </c>
      <c r="D16" s="7">
        <f t="shared" si="2"/>
        <v>0</v>
      </c>
      <c r="E16" s="60">
        <f t="shared" si="3"/>
        <v>0</v>
      </c>
      <c r="F16" s="54">
        <f>C16*$J$7</f>
        <v>0</v>
      </c>
      <c r="G16" s="211">
        <f t="shared" si="1"/>
        <v>0</v>
      </c>
      <c r="M16" s="1"/>
    </row>
    <row r="17" spans="1:13" ht="20.25" customHeight="1" thickBot="1" x14ac:dyDescent="0.4">
      <c r="A17" s="148" t="s">
        <v>37</v>
      </c>
      <c r="B17" s="117" t="s">
        <v>15</v>
      </c>
      <c r="C17" s="300">
        <f>C10+C11+C14</f>
        <v>16</v>
      </c>
      <c r="D17" s="25">
        <v>53051.29</v>
      </c>
      <c r="E17" s="61">
        <v>60234.92</v>
      </c>
      <c r="F17" s="192">
        <v>63798.43</v>
      </c>
      <c r="G17" s="197">
        <f>SUM(D17:F17)+G18</f>
        <v>179484.63999999998</v>
      </c>
      <c r="M17" s="1"/>
    </row>
    <row r="18" spans="1:13" ht="16.2" x14ac:dyDescent="0.35">
      <c r="A18" s="95"/>
      <c r="B18" s="86" t="s">
        <v>111</v>
      </c>
      <c r="C18" s="305"/>
      <c r="D18" s="12">
        <v>800</v>
      </c>
      <c r="E18" s="52">
        <v>800</v>
      </c>
      <c r="F18" s="56">
        <v>800</v>
      </c>
      <c r="G18" s="207">
        <f>F18+E18+D18</f>
        <v>2400</v>
      </c>
      <c r="M18" s="1"/>
    </row>
    <row r="19" spans="1:13" ht="16.8" thickBot="1" x14ac:dyDescent="0.4">
      <c r="A19" s="97"/>
      <c r="B19" s="84"/>
      <c r="C19" s="304"/>
      <c r="D19" s="7"/>
      <c r="E19" s="60"/>
      <c r="F19" s="54"/>
      <c r="G19" s="211"/>
      <c r="M19" s="1"/>
    </row>
    <row r="20" spans="1:13" ht="19.5" customHeight="1" thickBot="1" x14ac:dyDescent="0.4">
      <c r="A20" s="136" t="s">
        <v>16</v>
      </c>
      <c r="B20" s="24" t="s">
        <v>17</v>
      </c>
      <c r="C20" s="300"/>
      <c r="D20" s="25">
        <f>D21+D22+D24+D25+D26+D27+D30+D32</f>
        <v>44176.844000000005</v>
      </c>
      <c r="E20" s="61">
        <f t="shared" ref="E20:F20" si="4">SUM(E21:E32)</f>
        <v>45164.844000000005</v>
      </c>
      <c r="F20" s="192">
        <f t="shared" si="4"/>
        <v>58337.414000000004</v>
      </c>
      <c r="G20" s="197">
        <f>SUM(D20:F20)</f>
        <v>147679.10200000001</v>
      </c>
      <c r="M20" s="1"/>
    </row>
    <row r="21" spans="1:13" ht="16.2" x14ac:dyDescent="0.35">
      <c r="A21" s="99" t="s">
        <v>18</v>
      </c>
      <c r="B21" s="86" t="s">
        <v>12</v>
      </c>
      <c r="C21" s="305">
        <v>2.57</v>
      </c>
      <c r="D21" s="12">
        <f t="shared" ref="D21:D30" si="5">C21*$J$7</f>
        <v>11230.386</v>
      </c>
      <c r="E21" s="52">
        <f t="shared" ref="E21:E30" si="6">C21*$J$7</f>
        <v>11230.386</v>
      </c>
      <c r="F21" s="56">
        <f>C21*J7</f>
        <v>11230.386</v>
      </c>
      <c r="G21" s="209">
        <f t="shared" ref="G21:G32" si="7">SUM(D21:F21)</f>
        <v>33691.158000000003</v>
      </c>
      <c r="M21" s="1"/>
    </row>
    <row r="22" spans="1:13" ht="16.8" thickBot="1" x14ac:dyDescent="0.4">
      <c r="A22" s="95" t="s">
        <v>19</v>
      </c>
      <c r="B22" s="83" t="s">
        <v>44</v>
      </c>
      <c r="C22" s="303">
        <v>3.99</v>
      </c>
      <c r="D22" s="4">
        <f t="shared" si="5"/>
        <v>17435.502</v>
      </c>
      <c r="E22" s="50">
        <f t="shared" si="6"/>
        <v>17435.502</v>
      </c>
      <c r="F22" s="53">
        <f>C22*J7</f>
        <v>17435.502</v>
      </c>
      <c r="G22" s="210">
        <f t="shared" si="7"/>
        <v>52306.506000000001</v>
      </c>
      <c r="M22" s="1"/>
    </row>
    <row r="23" spans="1:13" ht="16.8" hidden="1" thickBot="1" x14ac:dyDescent="0.4">
      <c r="A23" s="97" t="s">
        <v>20</v>
      </c>
      <c r="B23" s="84" t="s">
        <v>23</v>
      </c>
      <c r="C23" s="304">
        <v>0</v>
      </c>
      <c r="D23" s="7">
        <f t="shared" si="5"/>
        <v>0</v>
      </c>
      <c r="E23" s="60">
        <f t="shared" si="6"/>
        <v>0</v>
      </c>
      <c r="F23" s="54">
        <f>C23*$J$7</f>
        <v>0</v>
      </c>
      <c r="G23" s="211">
        <f t="shared" si="7"/>
        <v>0</v>
      </c>
      <c r="M23" s="1"/>
    </row>
    <row r="24" spans="1:13" ht="30.75" customHeight="1" thickBot="1" x14ac:dyDescent="0.35">
      <c r="A24" s="136" t="s">
        <v>21</v>
      </c>
      <c r="B24" s="217" t="s">
        <v>45</v>
      </c>
      <c r="C24" s="224"/>
      <c r="D24" s="27">
        <v>1004</v>
      </c>
      <c r="E24" s="78">
        <v>1992</v>
      </c>
      <c r="F24" s="206">
        <v>21500</v>
      </c>
      <c r="G24" s="208">
        <f>SUM(D24:F24)</f>
        <v>24496</v>
      </c>
      <c r="M24" s="1"/>
    </row>
    <row r="25" spans="1:13" ht="16.2" x14ac:dyDescent="0.35">
      <c r="A25" s="99" t="s">
        <v>31</v>
      </c>
      <c r="B25" s="86" t="s">
        <v>46</v>
      </c>
      <c r="C25" s="297">
        <v>1</v>
      </c>
      <c r="D25" s="12">
        <f t="shared" si="5"/>
        <v>4369.8</v>
      </c>
      <c r="E25" s="52">
        <f t="shared" si="6"/>
        <v>4369.8</v>
      </c>
      <c r="F25" s="56">
        <f>C25*J7</f>
        <v>4369.8</v>
      </c>
      <c r="G25" s="69">
        <f t="shared" si="7"/>
        <v>13109.400000000001</v>
      </c>
      <c r="M25" s="1"/>
    </row>
    <row r="26" spans="1:13" ht="16.2" x14ac:dyDescent="0.35">
      <c r="A26" s="95" t="s">
        <v>32</v>
      </c>
      <c r="B26" s="83" t="s">
        <v>42</v>
      </c>
      <c r="C26" s="303">
        <v>0.35</v>
      </c>
      <c r="D26" s="4">
        <f t="shared" si="5"/>
        <v>1529.43</v>
      </c>
      <c r="E26" s="50">
        <f t="shared" si="6"/>
        <v>1529.43</v>
      </c>
      <c r="F26" s="53"/>
      <c r="G26" s="65">
        <f t="shared" si="7"/>
        <v>3058.86</v>
      </c>
      <c r="M26" s="1"/>
    </row>
    <row r="27" spans="1:13" ht="16.2" x14ac:dyDescent="0.35">
      <c r="A27" s="95" t="s">
        <v>33</v>
      </c>
      <c r="B27" s="83" t="s">
        <v>14</v>
      </c>
      <c r="C27" s="303">
        <v>0.87</v>
      </c>
      <c r="D27" s="4">
        <f t="shared" si="5"/>
        <v>3801.7260000000001</v>
      </c>
      <c r="E27" s="50">
        <f t="shared" si="6"/>
        <v>3801.7260000000001</v>
      </c>
      <c r="F27" s="53">
        <f>C27*J7</f>
        <v>3801.7260000000001</v>
      </c>
      <c r="G27" s="65">
        <f t="shared" si="7"/>
        <v>11405.178</v>
      </c>
      <c r="M27" s="1"/>
    </row>
    <row r="28" spans="1:13" ht="16.2" hidden="1" x14ac:dyDescent="0.35">
      <c r="A28" s="95" t="s">
        <v>34</v>
      </c>
      <c r="B28" s="83" t="s">
        <v>28</v>
      </c>
      <c r="C28" s="303">
        <v>0</v>
      </c>
      <c r="D28" s="4">
        <f t="shared" si="5"/>
        <v>0</v>
      </c>
      <c r="E28" s="50">
        <f t="shared" si="6"/>
        <v>0</v>
      </c>
      <c r="F28" s="53">
        <f>C28*$J$7</f>
        <v>0</v>
      </c>
      <c r="G28" s="65">
        <f t="shared" si="7"/>
        <v>0</v>
      </c>
      <c r="M28" s="1"/>
    </row>
    <row r="29" spans="1:13" ht="16.2" hidden="1" x14ac:dyDescent="0.35">
      <c r="A29" s="95" t="s">
        <v>35</v>
      </c>
      <c r="B29" s="83" t="s">
        <v>30</v>
      </c>
      <c r="C29" s="303">
        <v>0</v>
      </c>
      <c r="D29" s="4">
        <f t="shared" si="5"/>
        <v>0</v>
      </c>
      <c r="E29" s="50">
        <f t="shared" si="6"/>
        <v>0</v>
      </c>
      <c r="F29" s="53">
        <f>C29*$J$7</f>
        <v>0</v>
      </c>
      <c r="G29" s="65">
        <f t="shared" si="7"/>
        <v>0</v>
      </c>
      <c r="M29" s="1"/>
    </row>
    <row r="30" spans="1:13" ht="16.2" x14ac:dyDescent="0.35">
      <c r="A30" s="95" t="s">
        <v>36</v>
      </c>
      <c r="B30" s="83" t="s">
        <v>25</v>
      </c>
      <c r="C30" s="303"/>
      <c r="D30" s="4">
        <f t="shared" si="5"/>
        <v>0</v>
      </c>
      <c r="E30" s="50">
        <f t="shared" si="6"/>
        <v>0</v>
      </c>
      <c r="F30" s="53">
        <f>C30*$J$7</f>
        <v>0</v>
      </c>
      <c r="G30" s="65">
        <f t="shared" si="7"/>
        <v>0</v>
      </c>
      <c r="M30" s="1"/>
    </row>
    <row r="31" spans="1:13" ht="16.2" hidden="1" x14ac:dyDescent="0.35">
      <c r="A31" s="95" t="s">
        <v>38</v>
      </c>
      <c r="B31" s="83" t="s">
        <v>22</v>
      </c>
      <c r="C31" s="303"/>
      <c r="D31" s="4"/>
      <c r="E31" s="50"/>
      <c r="F31" s="53"/>
      <c r="G31" s="65">
        <f t="shared" si="7"/>
        <v>0</v>
      </c>
      <c r="M31" s="1"/>
    </row>
    <row r="32" spans="1:13" ht="16.2" x14ac:dyDescent="0.35">
      <c r="A32" s="95" t="s">
        <v>47</v>
      </c>
      <c r="B32" s="83" t="s">
        <v>101</v>
      </c>
      <c r="C32" s="303"/>
      <c r="D32" s="4">
        <f>SUM(D34:D42)</f>
        <v>4806</v>
      </c>
      <c r="E32" s="50">
        <f>SUM(E34:E42)</f>
        <v>4806</v>
      </c>
      <c r="F32" s="53">
        <f>SUM(F34:F42)</f>
        <v>0</v>
      </c>
      <c r="G32" s="65">
        <f t="shared" si="7"/>
        <v>9612</v>
      </c>
      <c r="M32" s="1"/>
    </row>
    <row r="33" spans="1:14" x14ac:dyDescent="0.3">
      <c r="A33" s="95"/>
      <c r="B33" s="83" t="s">
        <v>43</v>
      </c>
      <c r="C33" s="2"/>
      <c r="D33" s="4"/>
      <c r="E33" s="50"/>
      <c r="F33" s="53"/>
      <c r="G33" s="65"/>
      <c r="M33" s="1"/>
    </row>
    <row r="34" spans="1:14" x14ac:dyDescent="0.3">
      <c r="A34" s="95"/>
      <c r="B34" s="83" t="s">
        <v>71</v>
      </c>
      <c r="C34" s="2"/>
      <c r="D34" s="4"/>
      <c r="E34" s="50"/>
      <c r="F34" s="53"/>
      <c r="G34" s="65"/>
      <c r="M34" s="1"/>
    </row>
    <row r="35" spans="1:14" x14ac:dyDescent="0.3">
      <c r="A35" s="95"/>
      <c r="B35" s="83" t="s">
        <v>73</v>
      </c>
      <c r="C35" s="2"/>
      <c r="D35" s="4"/>
      <c r="E35" s="50"/>
      <c r="F35" s="53"/>
      <c r="G35" s="65"/>
      <c r="M35" s="1"/>
    </row>
    <row r="36" spans="1:14" x14ac:dyDescent="0.3">
      <c r="A36" s="95"/>
      <c r="B36" s="83" t="s">
        <v>85</v>
      </c>
      <c r="C36" s="2"/>
      <c r="D36" s="4"/>
      <c r="E36" s="50"/>
      <c r="F36" s="53"/>
      <c r="G36" s="65"/>
      <c r="M36" s="1"/>
    </row>
    <row r="37" spans="1:14" s="350" customFormat="1" x14ac:dyDescent="0.3">
      <c r="A37" s="95"/>
      <c r="B37" s="241" t="s">
        <v>145</v>
      </c>
      <c r="C37" s="2"/>
      <c r="D37" s="4">
        <v>1602</v>
      </c>
      <c r="E37" s="4">
        <v>1602</v>
      </c>
      <c r="F37" s="4">
        <v>0</v>
      </c>
      <c r="G37" s="65"/>
    </row>
    <row r="38" spans="1:14" s="350" customFormat="1" x14ac:dyDescent="0.3">
      <c r="A38" s="95"/>
      <c r="B38" s="241" t="s">
        <v>146</v>
      </c>
      <c r="C38" s="2"/>
      <c r="D38" s="4">
        <v>1602</v>
      </c>
      <c r="E38" s="4">
        <v>1602</v>
      </c>
      <c r="F38" s="4">
        <v>0</v>
      </c>
      <c r="G38" s="65"/>
    </row>
    <row r="39" spans="1:14" s="350" customFormat="1" x14ac:dyDescent="0.3">
      <c r="A39" s="95"/>
      <c r="B39" s="241" t="s">
        <v>147</v>
      </c>
      <c r="C39" s="2"/>
      <c r="D39" s="4">
        <v>1602</v>
      </c>
      <c r="E39" s="4">
        <v>1602</v>
      </c>
      <c r="F39" s="4">
        <v>0</v>
      </c>
      <c r="G39" s="65"/>
    </row>
    <row r="40" spans="1:14" s="350" customFormat="1" x14ac:dyDescent="0.3">
      <c r="A40" s="95"/>
      <c r="B40" s="83" t="s">
        <v>73</v>
      </c>
      <c r="C40" s="2"/>
      <c r="D40" s="4"/>
      <c r="E40" s="50"/>
      <c r="F40" s="53"/>
      <c r="G40" s="65"/>
    </row>
    <row r="41" spans="1:14" s="350" customFormat="1" x14ac:dyDescent="0.3">
      <c r="A41" s="95"/>
      <c r="B41" s="83" t="s">
        <v>85</v>
      </c>
      <c r="C41" s="2"/>
      <c r="D41" s="4"/>
      <c r="E41" s="50"/>
      <c r="F41" s="53"/>
      <c r="G41" s="65"/>
    </row>
    <row r="42" spans="1:14" ht="16.2" thickBot="1" x14ac:dyDescent="0.35">
      <c r="A42" s="100"/>
      <c r="B42" s="84"/>
      <c r="C42" s="6"/>
      <c r="D42" s="7"/>
      <c r="E42" s="60"/>
      <c r="F42" s="54"/>
      <c r="G42" s="66"/>
      <c r="M42" s="1"/>
    </row>
    <row r="43" spans="1:14" ht="21.75" customHeight="1" thickBot="1" x14ac:dyDescent="0.35">
      <c r="A43" s="77"/>
      <c r="B43" s="48" t="s">
        <v>40</v>
      </c>
      <c r="C43" s="49"/>
      <c r="D43" s="40"/>
      <c r="E43" s="114"/>
      <c r="F43" s="196"/>
      <c r="G43" s="115">
        <f>G17-G20</f>
        <v>31805.537999999971</v>
      </c>
      <c r="H43" s="14"/>
      <c r="M43" s="1"/>
    </row>
    <row r="44" spans="1:14" x14ac:dyDescent="0.3">
      <c r="M44" s="1"/>
    </row>
    <row r="45" spans="1:14" x14ac:dyDescent="0.3">
      <c r="D45" s="14"/>
      <c r="G45" s="14"/>
      <c r="M45" s="1"/>
    </row>
    <row r="46" spans="1:14" x14ac:dyDescent="0.3">
      <c r="B46" s="15"/>
      <c r="D46" s="14"/>
      <c r="M46" s="1"/>
    </row>
    <row r="47" spans="1:14" x14ac:dyDescent="0.3">
      <c r="N47" s="14"/>
    </row>
  </sheetData>
  <mergeCells count="4">
    <mergeCell ref="A4:K4"/>
    <mergeCell ref="A5:K5"/>
    <mergeCell ref="A6:K6"/>
    <mergeCell ref="Q4:R4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L31" sqref="L31"/>
    </sheetView>
  </sheetViews>
  <sheetFormatPr defaultColWidth="9.109375" defaultRowHeight="15.6" x14ac:dyDescent="0.3"/>
  <cols>
    <col min="1" max="1" width="5.6640625" style="1" customWidth="1"/>
    <col min="2" max="2" width="38.6640625" style="1" customWidth="1"/>
    <col min="3" max="3" width="10.44140625" style="1" customWidth="1"/>
    <col min="4" max="4" width="10" style="1" customWidth="1"/>
    <col min="5" max="5" width="10.5546875" style="1" customWidth="1"/>
    <col min="6" max="6" width="10" style="1" customWidth="1"/>
    <col min="7" max="7" width="13" style="1" customWidth="1"/>
    <col min="8" max="8" width="10" style="1" customWidth="1"/>
    <col min="9" max="9" width="9.5546875" style="1" customWidth="1"/>
    <col min="10" max="10" width="12.109375" style="1" customWidth="1"/>
    <col min="11" max="11" width="13.88671875" style="1" customWidth="1"/>
    <col min="12" max="12" width="10.88671875" style="330" customWidth="1"/>
    <col min="13" max="13" width="10.5546875" style="1" customWidth="1"/>
    <col min="14" max="14" width="11.88671875" style="1" customWidth="1"/>
    <col min="15" max="15" width="10.44140625" style="1" customWidth="1"/>
    <col min="16" max="16" width="13.109375" style="1" customWidth="1"/>
    <col min="17" max="17" width="11.6640625" style="1" customWidth="1"/>
    <col min="18" max="18" width="9.44140625" style="1" customWidth="1"/>
    <col min="19" max="19" width="9.109375" style="1" customWidth="1"/>
    <col min="20" max="20" width="11.44140625" style="1" customWidth="1"/>
    <col min="21" max="21" width="12.109375" style="1" customWidth="1"/>
    <col min="22" max="24" width="9.109375" style="1" customWidth="1"/>
    <col min="25" max="16384" width="9.109375" style="1"/>
  </cols>
  <sheetData>
    <row r="1" spans="1:21" s="332" customFormat="1" x14ac:dyDescent="0.3">
      <c r="B1" s="332" t="s">
        <v>113</v>
      </c>
    </row>
    <row r="2" spans="1:21" x14ac:dyDescent="0.3">
      <c r="B2" s="332" t="s">
        <v>105</v>
      </c>
      <c r="C2" s="332"/>
      <c r="D2" s="332"/>
    </row>
    <row r="3" spans="1:21" x14ac:dyDescent="0.3">
      <c r="B3" s="332" t="s">
        <v>106</v>
      </c>
      <c r="C3" s="332"/>
      <c r="D3" s="332"/>
      <c r="E3" s="326"/>
      <c r="F3" s="326"/>
      <c r="G3" s="326"/>
      <c r="H3" s="326"/>
      <c r="I3" s="326"/>
      <c r="J3" s="327"/>
      <c r="K3" s="327"/>
      <c r="M3" s="327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D4" s="326"/>
      <c r="E4" s="326"/>
      <c r="F4" s="326"/>
      <c r="G4" s="326"/>
      <c r="H4" s="326"/>
      <c r="I4" s="326"/>
      <c r="J4" s="327"/>
      <c r="K4" s="327"/>
      <c r="M4" s="327"/>
      <c r="N4" s="326"/>
      <c r="O4" s="326"/>
      <c r="P4" s="326"/>
      <c r="Q4" s="326"/>
      <c r="R4" s="326"/>
      <c r="S4" s="326"/>
      <c r="T4" s="326"/>
      <c r="U4" s="326"/>
    </row>
    <row r="5" spans="1:21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29"/>
    </row>
    <row r="6" spans="1:21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29"/>
    </row>
    <row r="7" spans="1:21" x14ac:dyDescent="0.3">
      <c r="A7" s="351" t="s">
        <v>128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29"/>
    </row>
    <row r="8" spans="1:21" ht="16.2" thickBot="1" x14ac:dyDescent="0.35">
      <c r="B8" s="1" t="s">
        <v>94</v>
      </c>
      <c r="J8" s="1">
        <v>2448.5</v>
      </c>
      <c r="O8" s="1">
        <v>2448.5</v>
      </c>
    </row>
    <row r="9" spans="1:21" ht="20.25" customHeight="1" thickBot="1" x14ac:dyDescent="0.35">
      <c r="A9" s="131"/>
      <c r="B9" s="278" t="s">
        <v>2</v>
      </c>
      <c r="C9" s="282" t="s">
        <v>3</v>
      </c>
      <c r="D9" s="242" t="s">
        <v>4</v>
      </c>
      <c r="E9" s="139" t="s">
        <v>5</v>
      </c>
      <c r="F9" s="279" t="s">
        <v>6</v>
      </c>
      <c r="G9" s="140" t="s">
        <v>104</v>
      </c>
      <c r="L9" s="1"/>
    </row>
    <row r="10" spans="1:21" ht="16.2" thickBot="1" x14ac:dyDescent="0.35">
      <c r="A10" s="132" t="s">
        <v>7</v>
      </c>
      <c r="B10" s="48" t="s">
        <v>8</v>
      </c>
      <c r="C10" s="335"/>
      <c r="D10" s="115">
        <f t="shared" ref="D10" si="0">SUM(D11:D17)</f>
        <v>42163.170000000006</v>
      </c>
      <c r="E10" s="115">
        <f>E11+E12+E13+E14+E15</f>
        <v>42163.170000000006</v>
      </c>
      <c r="F10" s="280">
        <f>SUM(F11:F17)</f>
        <v>36776.47</v>
      </c>
      <c r="G10" s="115">
        <f t="shared" ref="G10:G17" si="1">D10+E10+F10</f>
        <v>121102.81000000001</v>
      </c>
      <c r="L10" s="1"/>
    </row>
    <row r="11" spans="1:21" ht="16.2" x14ac:dyDescent="0.35">
      <c r="A11" s="132" t="s">
        <v>9</v>
      </c>
      <c r="B11" s="86" t="s">
        <v>10</v>
      </c>
      <c r="C11" s="336">
        <v>11.58</v>
      </c>
      <c r="D11" s="56">
        <f>C11*$J$8</f>
        <v>28353.63</v>
      </c>
      <c r="E11" s="56">
        <f>C11*J8</f>
        <v>28353.63</v>
      </c>
      <c r="F11" s="239">
        <f>C11*J8</f>
        <v>28353.63</v>
      </c>
      <c r="G11" s="69">
        <f t="shared" si="1"/>
        <v>85060.89</v>
      </c>
      <c r="L11" s="1"/>
    </row>
    <row r="12" spans="1:21" ht="16.2" x14ac:dyDescent="0.35">
      <c r="A12" s="132" t="s">
        <v>11</v>
      </c>
      <c r="B12" s="83" t="s">
        <v>12</v>
      </c>
      <c r="C12" s="337">
        <v>2.57</v>
      </c>
      <c r="D12" s="53">
        <f t="shared" ref="D12:D17" si="2">C12*$J$8</f>
        <v>6292.6449999999995</v>
      </c>
      <c r="E12" s="53">
        <f>C12*J8</f>
        <v>6292.6449999999995</v>
      </c>
      <c r="F12" s="236">
        <f>C12*J8</f>
        <v>6292.6449999999995</v>
      </c>
      <c r="G12" s="65">
        <f t="shared" si="1"/>
        <v>18877.934999999998</v>
      </c>
      <c r="L12" s="1"/>
    </row>
    <row r="13" spans="1:21" ht="16.2" x14ac:dyDescent="0.35">
      <c r="A13" s="132" t="s">
        <v>13</v>
      </c>
      <c r="B13" s="83" t="s">
        <v>23</v>
      </c>
      <c r="C13" s="337">
        <v>2.2000000000000002</v>
      </c>
      <c r="D13" s="53">
        <f t="shared" si="2"/>
        <v>5386.7000000000007</v>
      </c>
      <c r="E13" s="53">
        <f>C13*J8</f>
        <v>5386.7000000000007</v>
      </c>
      <c r="F13" s="236">
        <v>0</v>
      </c>
      <c r="G13" s="65">
        <f t="shared" si="1"/>
        <v>10773.400000000001</v>
      </c>
      <c r="L13" s="1"/>
    </row>
    <row r="14" spans="1:21" ht="16.2" x14ac:dyDescent="0.35">
      <c r="A14" s="132" t="s">
        <v>24</v>
      </c>
      <c r="B14" s="83" t="s">
        <v>25</v>
      </c>
      <c r="C14" s="337"/>
      <c r="D14" s="53">
        <f t="shared" si="2"/>
        <v>0</v>
      </c>
      <c r="E14" s="53">
        <v>0</v>
      </c>
      <c r="F14" s="236">
        <v>0</v>
      </c>
      <c r="G14" s="65">
        <f t="shared" si="1"/>
        <v>0</v>
      </c>
      <c r="L14" s="1"/>
    </row>
    <row r="15" spans="1:21" ht="16.8" thickBot="1" x14ac:dyDescent="0.4">
      <c r="A15" s="132" t="s">
        <v>26</v>
      </c>
      <c r="B15" s="83" t="s">
        <v>14</v>
      </c>
      <c r="C15" s="337">
        <v>0.87</v>
      </c>
      <c r="D15" s="53">
        <f t="shared" si="2"/>
        <v>2130.1950000000002</v>
      </c>
      <c r="E15" s="53">
        <f>C15*J8</f>
        <v>2130.1950000000002</v>
      </c>
      <c r="F15" s="236">
        <f>C15*J8</f>
        <v>2130.1950000000002</v>
      </c>
      <c r="G15" s="65">
        <f t="shared" si="1"/>
        <v>6390.5850000000009</v>
      </c>
      <c r="L15" s="1"/>
    </row>
    <row r="16" spans="1:21" ht="16.2" hidden="1" thickBot="1" x14ac:dyDescent="0.35">
      <c r="A16" s="132" t="s">
        <v>27</v>
      </c>
      <c r="B16" s="83" t="s">
        <v>28</v>
      </c>
      <c r="C16" s="283"/>
      <c r="D16" s="53">
        <f t="shared" si="2"/>
        <v>0</v>
      </c>
      <c r="E16" s="53">
        <f t="shared" ref="E16:E17" si="3">C16*$J$8</f>
        <v>0</v>
      </c>
      <c r="F16" s="236">
        <f t="shared" ref="F16:F17" si="4">C16*$J$8</f>
        <v>0</v>
      </c>
      <c r="G16" s="65">
        <f t="shared" si="1"/>
        <v>0</v>
      </c>
      <c r="L16" s="1"/>
    </row>
    <row r="17" spans="1:12" ht="16.2" hidden="1" thickBot="1" x14ac:dyDescent="0.35">
      <c r="A17" s="132" t="s">
        <v>29</v>
      </c>
      <c r="B17" s="84" t="s">
        <v>30</v>
      </c>
      <c r="C17" s="284"/>
      <c r="D17" s="54">
        <f t="shared" si="2"/>
        <v>0</v>
      </c>
      <c r="E17" s="54">
        <f t="shared" si="3"/>
        <v>0</v>
      </c>
      <c r="F17" s="237">
        <f t="shared" si="4"/>
        <v>0</v>
      </c>
      <c r="G17" s="66">
        <f t="shared" si="1"/>
        <v>0</v>
      </c>
      <c r="L17" s="1"/>
    </row>
    <row r="18" spans="1:12" s="22" customFormat="1" ht="16.2" thickBot="1" x14ac:dyDescent="0.35">
      <c r="A18" s="133" t="s">
        <v>37</v>
      </c>
      <c r="B18" s="35" t="s">
        <v>15</v>
      </c>
      <c r="C18" s="285">
        <f>SUM(C11:C17)</f>
        <v>17.220000000000002</v>
      </c>
      <c r="D18" s="55">
        <v>34416.639999999999</v>
      </c>
      <c r="E18" s="55">
        <v>38713.199999999997</v>
      </c>
      <c r="F18" s="238">
        <f>31712.24+1800</f>
        <v>33512.240000000005</v>
      </c>
      <c r="G18" s="67">
        <f>D18+E18+F18+G19</f>
        <v>107542.08</v>
      </c>
    </row>
    <row r="19" spans="1:12" ht="16.2" thickBot="1" x14ac:dyDescent="0.35">
      <c r="A19" s="139"/>
      <c r="B19" s="276" t="s">
        <v>111</v>
      </c>
      <c r="C19" s="287"/>
      <c r="D19" s="264">
        <v>300</v>
      </c>
      <c r="E19" s="264">
        <v>300</v>
      </c>
      <c r="F19" s="277">
        <v>300</v>
      </c>
      <c r="G19" s="204">
        <f>F19+E19+D19</f>
        <v>900</v>
      </c>
      <c r="L19" s="1"/>
    </row>
    <row r="20" spans="1:12" ht="16.2" thickBot="1" x14ac:dyDescent="0.35">
      <c r="A20" s="137"/>
      <c r="B20" s="160"/>
      <c r="C20" s="286"/>
      <c r="D20" s="266"/>
      <c r="E20" s="266"/>
      <c r="F20" s="30"/>
      <c r="G20" s="184"/>
      <c r="L20" s="1"/>
    </row>
    <row r="21" spans="1:12" ht="19.5" customHeight="1" thickBot="1" x14ac:dyDescent="0.35">
      <c r="A21" s="132" t="s">
        <v>16</v>
      </c>
      <c r="B21" s="112" t="s">
        <v>17</v>
      </c>
      <c r="C21" s="288"/>
      <c r="D21" s="254">
        <f>SUM(D22:D33)</f>
        <v>40705.339999999997</v>
      </c>
      <c r="E21" s="254">
        <f>E22+E23+E24+E25+E26+E27+E28+E33</f>
        <v>27997.53</v>
      </c>
      <c r="F21" s="275">
        <f>F22+F23+F24+F25+F26+F27+F28+F33</f>
        <v>21914.855</v>
      </c>
      <c r="G21" s="79">
        <f t="shared" ref="G21:G37" si="5">D21+E21+F21</f>
        <v>90617.724999999991</v>
      </c>
      <c r="L21" s="1"/>
    </row>
    <row r="22" spans="1:12" ht="16.2" x14ac:dyDescent="0.35">
      <c r="A22" s="132" t="s">
        <v>18</v>
      </c>
      <c r="B22" s="86" t="s">
        <v>12</v>
      </c>
      <c r="C22" s="336">
        <v>2.57</v>
      </c>
      <c r="D22" s="56">
        <f>C22*$J$8</f>
        <v>6292.6449999999995</v>
      </c>
      <c r="E22" s="56">
        <f>C22*J8</f>
        <v>6292.6449999999995</v>
      </c>
      <c r="F22" s="239">
        <f>C22*J8</f>
        <v>6292.6449999999995</v>
      </c>
      <c r="G22" s="69">
        <f t="shared" si="5"/>
        <v>18877.934999999998</v>
      </c>
      <c r="L22" s="1"/>
    </row>
    <row r="23" spans="1:12" ht="16.2" x14ac:dyDescent="0.35">
      <c r="A23" s="132" t="s">
        <v>19</v>
      </c>
      <c r="B23" s="83" t="s">
        <v>44</v>
      </c>
      <c r="C23" s="337">
        <v>3.99</v>
      </c>
      <c r="D23" s="53">
        <f>C23*$J$8</f>
        <v>9769.5150000000012</v>
      </c>
      <c r="E23" s="53">
        <f>C23*J8</f>
        <v>9769.5150000000012</v>
      </c>
      <c r="F23" s="236">
        <f>C23*J8</f>
        <v>9769.5150000000012</v>
      </c>
      <c r="G23" s="65">
        <f t="shared" si="5"/>
        <v>29308.545000000006</v>
      </c>
      <c r="L23" s="1"/>
    </row>
    <row r="24" spans="1:12" ht="16.8" thickBot="1" x14ac:dyDescent="0.4">
      <c r="A24" s="135" t="s">
        <v>20</v>
      </c>
      <c r="B24" s="84" t="s">
        <v>23</v>
      </c>
      <c r="C24" s="338">
        <v>2.2000000000000002</v>
      </c>
      <c r="D24" s="53">
        <f>C24*$J$8</f>
        <v>5386.7000000000007</v>
      </c>
      <c r="E24" s="53">
        <f>C24*J8</f>
        <v>5386.7000000000007</v>
      </c>
      <c r="F24" s="237">
        <v>0</v>
      </c>
      <c r="G24" s="66">
        <f t="shared" si="5"/>
        <v>10773.400000000001</v>
      </c>
      <c r="L24" s="1"/>
    </row>
    <row r="25" spans="1:12" s="121" customFormat="1" ht="32.25" customHeight="1" thickBot="1" x14ac:dyDescent="0.35">
      <c r="A25" s="136" t="s">
        <v>21</v>
      </c>
      <c r="B25" s="45" t="s">
        <v>45</v>
      </c>
      <c r="C25" s="289"/>
      <c r="D25" s="267">
        <v>13473</v>
      </c>
      <c r="E25" s="267">
        <v>1113</v>
      </c>
      <c r="F25" s="281">
        <v>1274</v>
      </c>
      <c r="G25" s="116">
        <f t="shared" si="5"/>
        <v>15860</v>
      </c>
    </row>
    <row r="26" spans="1:12" ht="16.2" x14ac:dyDescent="0.35">
      <c r="A26" s="137" t="s">
        <v>31</v>
      </c>
      <c r="B26" s="86" t="s">
        <v>41</v>
      </c>
      <c r="C26" s="339">
        <v>1</v>
      </c>
      <c r="D26" s="56">
        <f t="shared" ref="D26:D31" si="6">C26*$J$8</f>
        <v>2448.5</v>
      </c>
      <c r="E26" s="56">
        <f>C26*J8</f>
        <v>2448.5</v>
      </c>
      <c r="F26" s="239">
        <f>C26*J8</f>
        <v>2448.5</v>
      </c>
      <c r="G26" s="69">
        <f t="shared" si="5"/>
        <v>7345.5</v>
      </c>
      <c r="L26" s="1"/>
    </row>
    <row r="27" spans="1:12" ht="16.2" x14ac:dyDescent="0.35">
      <c r="A27" s="132" t="s">
        <v>32</v>
      </c>
      <c r="B27" s="83" t="s">
        <v>42</v>
      </c>
      <c r="C27" s="338">
        <v>0.35</v>
      </c>
      <c r="D27" s="53">
        <f t="shared" si="6"/>
        <v>856.97499999999991</v>
      </c>
      <c r="E27" s="53">
        <f>C27*J8</f>
        <v>856.97499999999991</v>
      </c>
      <c r="F27" s="236">
        <v>0</v>
      </c>
      <c r="G27" s="65">
        <f t="shared" si="5"/>
        <v>1713.9499999999998</v>
      </c>
      <c r="L27" s="1"/>
    </row>
    <row r="28" spans="1:12" ht="16.2" x14ac:dyDescent="0.35">
      <c r="A28" s="132" t="s">
        <v>33</v>
      </c>
      <c r="B28" s="83" t="s">
        <v>14</v>
      </c>
      <c r="C28" s="338">
        <v>0.87</v>
      </c>
      <c r="D28" s="53">
        <f t="shared" si="6"/>
        <v>2130.1950000000002</v>
      </c>
      <c r="E28" s="53">
        <f>C28*J8</f>
        <v>2130.1950000000002</v>
      </c>
      <c r="F28" s="236">
        <f>C28*J8</f>
        <v>2130.1950000000002</v>
      </c>
      <c r="G28" s="65">
        <f t="shared" si="5"/>
        <v>6390.5850000000009</v>
      </c>
      <c r="L28" s="1"/>
    </row>
    <row r="29" spans="1:12" hidden="1" x14ac:dyDescent="0.3">
      <c r="A29" s="132" t="s">
        <v>34</v>
      </c>
      <c r="B29" s="83" t="s">
        <v>28</v>
      </c>
      <c r="C29" s="283"/>
      <c r="D29" s="53">
        <f t="shared" si="6"/>
        <v>0</v>
      </c>
      <c r="E29" s="53" t="e">
        <f>#REF!*$J$8</f>
        <v>#REF!</v>
      </c>
      <c r="F29" s="236" t="e">
        <f>#REF!*$J$8</f>
        <v>#REF!</v>
      </c>
      <c r="G29" s="65" t="e">
        <f t="shared" si="5"/>
        <v>#REF!</v>
      </c>
      <c r="L29" s="1"/>
    </row>
    <row r="30" spans="1:12" hidden="1" x14ac:dyDescent="0.3">
      <c r="A30" s="132" t="s">
        <v>35</v>
      </c>
      <c r="B30" s="83" t="s">
        <v>30</v>
      </c>
      <c r="C30" s="283"/>
      <c r="D30" s="53">
        <f t="shared" si="6"/>
        <v>0</v>
      </c>
      <c r="E30" s="53" t="e">
        <f>#REF!*$J$8</f>
        <v>#REF!</v>
      </c>
      <c r="F30" s="236" t="e">
        <f>#REF!*$J$8</f>
        <v>#REF!</v>
      </c>
      <c r="G30" s="65" t="e">
        <f t="shared" si="5"/>
        <v>#REF!</v>
      </c>
      <c r="L30" s="1"/>
    </row>
    <row r="31" spans="1:12" ht="16.2" thickBot="1" x14ac:dyDescent="0.35">
      <c r="A31" s="132" t="s">
        <v>36</v>
      </c>
      <c r="B31" s="83" t="s">
        <v>25</v>
      </c>
      <c r="C31" s="283"/>
      <c r="D31" s="53">
        <f t="shared" si="6"/>
        <v>0</v>
      </c>
      <c r="E31" s="53">
        <v>0</v>
      </c>
      <c r="F31" s="236">
        <v>0</v>
      </c>
      <c r="G31" s="65">
        <f t="shared" si="5"/>
        <v>0</v>
      </c>
      <c r="L31" s="1"/>
    </row>
    <row r="32" spans="1:12" ht="16.2" hidden="1" thickBot="1" x14ac:dyDescent="0.35">
      <c r="A32" s="135" t="s">
        <v>38</v>
      </c>
      <c r="B32" s="84" t="s">
        <v>22</v>
      </c>
      <c r="C32" s="290"/>
      <c r="D32" s="54"/>
      <c r="E32" s="54"/>
      <c r="F32" s="237"/>
      <c r="G32" s="66">
        <f t="shared" si="5"/>
        <v>0</v>
      </c>
      <c r="L32" s="1"/>
    </row>
    <row r="33" spans="1:12" ht="16.2" thickBot="1" x14ac:dyDescent="0.35">
      <c r="A33" s="139" t="s">
        <v>47</v>
      </c>
      <c r="B33" s="276" t="s">
        <v>101</v>
      </c>
      <c r="C33" s="291"/>
      <c r="D33" s="264">
        <f>SUM(D35:D42)</f>
        <v>347.81</v>
      </c>
      <c r="E33" s="264">
        <f t="shared" ref="E33:F33" si="7">SUM(E35:E42)</f>
        <v>0</v>
      </c>
      <c r="F33" s="277">
        <f t="shared" si="7"/>
        <v>0</v>
      </c>
      <c r="G33" s="111">
        <f t="shared" si="5"/>
        <v>347.81</v>
      </c>
      <c r="L33" s="1"/>
    </row>
    <row r="34" spans="1:12" x14ac:dyDescent="0.3">
      <c r="A34" s="137"/>
      <c r="B34" s="86" t="s">
        <v>43</v>
      </c>
      <c r="C34" s="292"/>
      <c r="D34" s="56"/>
      <c r="E34" s="56"/>
      <c r="F34" s="239"/>
      <c r="G34" s="69">
        <f t="shared" si="5"/>
        <v>0</v>
      </c>
      <c r="L34" s="1"/>
    </row>
    <row r="35" spans="1:12" x14ac:dyDescent="0.3">
      <c r="A35" s="132"/>
      <c r="B35" s="83" t="s">
        <v>51</v>
      </c>
      <c r="C35" s="293"/>
      <c r="D35" s="53"/>
      <c r="E35" s="53"/>
      <c r="F35" s="236"/>
      <c r="G35" s="65">
        <f t="shared" si="5"/>
        <v>0</v>
      </c>
      <c r="L35" s="1"/>
    </row>
    <row r="36" spans="1:12" x14ac:dyDescent="0.3">
      <c r="A36" s="132"/>
      <c r="B36" s="83" t="s">
        <v>64</v>
      </c>
      <c r="C36" s="293"/>
      <c r="D36" s="53"/>
      <c r="E36" s="53"/>
      <c r="F36" s="236"/>
      <c r="G36" s="65">
        <f t="shared" si="5"/>
        <v>0</v>
      </c>
      <c r="L36" s="1"/>
    </row>
    <row r="37" spans="1:12" ht="16.2" thickBot="1" x14ac:dyDescent="0.35">
      <c r="A37" s="132"/>
      <c r="B37" s="83" t="s">
        <v>85</v>
      </c>
      <c r="C37" s="293"/>
      <c r="D37" s="265">
        <v>347.81</v>
      </c>
      <c r="E37" s="265"/>
      <c r="F37" s="236"/>
      <c r="G37" s="65">
        <f t="shared" si="5"/>
        <v>347.81</v>
      </c>
      <c r="L37" s="1"/>
    </row>
    <row r="38" spans="1:12" ht="16.2" hidden="1" thickBot="1" x14ac:dyDescent="0.35">
      <c r="A38" s="132"/>
      <c r="B38" s="83"/>
      <c r="C38" s="259"/>
      <c r="D38" s="52"/>
      <c r="E38" s="64"/>
      <c r="F38" s="50"/>
      <c r="G38" s="65">
        <f t="shared" ref="G38:G42" si="8">SUM(D38:F38)</f>
        <v>0</v>
      </c>
      <c r="L38" s="1"/>
    </row>
    <row r="39" spans="1:12" ht="16.2" hidden="1" thickBot="1" x14ac:dyDescent="0.35">
      <c r="A39" s="132"/>
      <c r="B39" s="83"/>
      <c r="C39" s="259"/>
      <c r="D39" s="50"/>
      <c r="E39" s="62"/>
      <c r="F39" s="50"/>
      <c r="G39" s="65">
        <f t="shared" si="8"/>
        <v>0</v>
      </c>
      <c r="L39" s="1"/>
    </row>
    <row r="40" spans="1:12" ht="16.2" hidden="1" thickBot="1" x14ac:dyDescent="0.35">
      <c r="A40" s="132"/>
      <c r="B40" s="83"/>
      <c r="C40" s="259"/>
      <c r="D40" s="50"/>
      <c r="E40" s="62"/>
      <c r="F40" s="50"/>
      <c r="G40" s="65">
        <f t="shared" si="8"/>
        <v>0</v>
      </c>
      <c r="L40" s="1"/>
    </row>
    <row r="41" spans="1:12" ht="16.2" hidden="1" thickBot="1" x14ac:dyDescent="0.35">
      <c r="A41" s="132"/>
      <c r="B41" s="83"/>
      <c r="C41" s="259"/>
      <c r="D41" s="50"/>
      <c r="E41" s="62"/>
      <c r="F41" s="50"/>
      <c r="G41" s="65">
        <f t="shared" si="8"/>
        <v>0</v>
      </c>
      <c r="L41" s="1"/>
    </row>
    <row r="42" spans="1:12" ht="16.2" hidden="1" thickBot="1" x14ac:dyDescent="0.35">
      <c r="A42" s="132"/>
      <c r="B42" s="84"/>
      <c r="C42" s="260"/>
      <c r="D42" s="60"/>
      <c r="E42" s="63"/>
      <c r="F42" s="60"/>
      <c r="G42" s="66">
        <f t="shared" si="8"/>
        <v>0</v>
      </c>
      <c r="L42" s="1"/>
    </row>
    <row r="43" spans="1:12" ht="16.2" thickBot="1" x14ac:dyDescent="0.35">
      <c r="A43" s="138"/>
      <c r="B43" s="128" t="s">
        <v>40</v>
      </c>
      <c r="C43" s="230"/>
      <c r="D43" s="114"/>
      <c r="E43" s="196"/>
      <c r="F43" s="240"/>
      <c r="G43" s="115">
        <f>G18-G21</f>
        <v>16924.35500000001</v>
      </c>
      <c r="L43" s="1"/>
    </row>
    <row r="44" spans="1:12" x14ac:dyDescent="0.3">
      <c r="L44" s="1"/>
    </row>
    <row r="45" spans="1:12" x14ac:dyDescent="0.3">
      <c r="C45" s="14"/>
      <c r="D45" s="14"/>
      <c r="F45" s="14"/>
      <c r="G45" s="14"/>
      <c r="L45" s="1"/>
    </row>
    <row r="46" spans="1:12" x14ac:dyDescent="0.3">
      <c r="B46" s="15"/>
      <c r="C46" s="14"/>
      <c r="E46" s="14"/>
      <c r="L46" s="1"/>
    </row>
    <row r="47" spans="1:12" x14ac:dyDescent="0.3">
      <c r="E47" s="332"/>
      <c r="G47" s="255"/>
      <c r="L47" s="1"/>
    </row>
    <row r="48" spans="1:12" x14ac:dyDescent="0.3">
      <c r="F48" s="332"/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</sheetData>
  <mergeCells count="3">
    <mergeCell ref="A5:K5"/>
    <mergeCell ref="A6:K6"/>
    <mergeCell ref="A7:K7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workbookViewId="0">
      <selection activeCell="B49" sqref="B49"/>
    </sheetView>
  </sheetViews>
  <sheetFormatPr defaultColWidth="9.109375" defaultRowHeight="15.6" x14ac:dyDescent="0.3"/>
  <cols>
    <col min="1" max="1" width="4.88671875" style="1" customWidth="1"/>
    <col min="2" max="2" width="41.44140625" style="1" customWidth="1"/>
    <col min="3" max="3" width="7.6640625" style="1" customWidth="1"/>
    <col min="4" max="4" width="10.88671875" style="1" customWidth="1"/>
    <col min="5" max="5" width="10.6640625" style="1" customWidth="1"/>
    <col min="6" max="6" width="11.5546875" style="1" customWidth="1"/>
    <col min="7" max="7" width="12.33203125" style="1" customWidth="1"/>
    <col min="8" max="10" width="9.33203125" style="1" customWidth="1"/>
    <col min="11" max="11" width="11.6640625" style="1" customWidth="1"/>
    <col min="12" max="12" width="9.44140625" style="1" customWidth="1"/>
    <col min="13" max="13" width="10.109375" style="232" customWidth="1"/>
    <col min="14" max="14" width="9.6640625" style="1" customWidth="1"/>
    <col min="15" max="15" width="10.109375" style="1" customWidth="1"/>
    <col min="16" max="16" width="12.33203125" style="1" customWidth="1"/>
    <col min="17" max="17" width="11.6640625" style="1" customWidth="1"/>
    <col min="18" max="18" width="10.6640625" style="1" customWidth="1"/>
    <col min="19" max="19" width="10.33203125" style="1" customWidth="1"/>
    <col min="20" max="20" width="11.6640625" style="1" customWidth="1"/>
    <col min="21" max="21" width="13.33203125" style="1" customWidth="1"/>
    <col min="22" max="22" width="9.33203125" style="1" customWidth="1"/>
    <col min="23" max="16384" width="9.109375" style="1"/>
  </cols>
  <sheetData>
    <row r="1" spans="1:20" x14ac:dyDescent="0.3">
      <c r="F1" s="334" t="s">
        <v>113</v>
      </c>
    </row>
    <row r="2" spans="1:20" x14ac:dyDescent="0.3">
      <c r="D2" s="326"/>
      <c r="E2" s="326"/>
      <c r="F2" s="334" t="s">
        <v>105</v>
      </c>
      <c r="G2" s="334"/>
      <c r="H2" s="334"/>
      <c r="I2" s="326"/>
      <c r="J2" s="327"/>
      <c r="K2" s="327"/>
      <c r="L2" s="327"/>
      <c r="M2" s="326"/>
      <c r="N2" s="326"/>
      <c r="O2" s="326"/>
      <c r="P2" s="326"/>
      <c r="Q2" s="326"/>
      <c r="R2" s="326"/>
      <c r="S2" s="326"/>
      <c r="T2" s="326"/>
    </row>
    <row r="3" spans="1:20" x14ac:dyDescent="0.3">
      <c r="D3" s="326"/>
      <c r="E3" s="326"/>
      <c r="F3" s="334" t="s">
        <v>106</v>
      </c>
      <c r="G3" s="334"/>
      <c r="H3" s="334"/>
      <c r="I3" s="326"/>
      <c r="J3" s="327"/>
      <c r="K3" s="327"/>
      <c r="L3" s="327"/>
      <c r="M3" s="326"/>
      <c r="N3" s="326"/>
      <c r="O3" s="326"/>
      <c r="P3" s="326"/>
      <c r="Q3" s="326"/>
      <c r="R3" s="326"/>
      <c r="S3" s="326"/>
      <c r="T3" s="326"/>
    </row>
    <row r="4" spans="1:20" x14ac:dyDescent="0.3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20" x14ac:dyDescent="0.3">
      <c r="A5" s="351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N5" s="14"/>
      <c r="O5" s="14"/>
    </row>
    <row r="6" spans="1:20" x14ac:dyDescent="0.3">
      <c r="A6" s="351" t="s">
        <v>129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0" ht="16.2" thickBot="1" x14ac:dyDescent="0.35">
      <c r="B7" s="1" t="s">
        <v>76</v>
      </c>
      <c r="J7" s="1">
        <v>3132.1</v>
      </c>
      <c r="P7" s="1">
        <v>3132.1</v>
      </c>
    </row>
    <row r="8" spans="1:20" ht="20.25" customHeight="1" thickBot="1" x14ac:dyDescent="0.35">
      <c r="A8" s="94"/>
      <c r="B8" s="122" t="s">
        <v>2</v>
      </c>
      <c r="C8" s="342" t="s">
        <v>3</v>
      </c>
      <c r="D8" s="123" t="s">
        <v>4</v>
      </c>
      <c r="E8" s="123" t="s">
        <v>5</v>
      </c>
      <c r="F8" s="124" t="s">
        <v>6</v>
      </c>
      <c r="G8" s="172" t="s">
        <v>104</v>
      </c>
      <c r="M8" s="1"/>
    </row>
    <row r="9" spans="1:20" ht="18.75" customHeight="1" thickBot="1" x14ac:dyDescent="0.4">
      <c r="A9" s="95" t="s">
        <v>7</v>
      </c>
      <c r="B9" s="128" t="s">
        <v>8</v>
      </c>
      <c r="C9" s="320"/>
      <c r="D9" s="41">
        <f t="shared" ref="D9:E9" si="0">SUM(D10:D16)</f>
        <v>56189.874000000011</v>
      </c>
      <c r="E9" s="41">
        <f t="shared" si="0"/>
        <v>56189.874000000011</v>
      </c>
      <c r="F9" s="58">
        <f>SUM(F10:F16)</f>
        <v>56189.874000000011</v>
      </c>
      <c r="G9" s="115">
        <f>SUM(D9:F9)</f>
        <v>168569.62200000003</v>
      </c>
      <c r="M9" s="1"/>
    </row>
    <row r="10" spans="1:20" ht="16.2" x14ac:dyDescent="0.35">
      <c r="A10" s="95" t="s">
        <v>9</v>
      </c>
      <c r="B10" s="86" t="s">
        <v>10</v>
      </c>
      <c r="C10" s="305">
        <v>12.3</v>
      </c>
      <c r="D10" s="12">
        <f>C10*$J$7</f>
        <v>38524.83</v>
      </c>
      <c r="E10" s="12">
        <f>C10*$J$7</f>
        <v>38524.83</v>
      </c>
      <c r="F10" s="52">
        <f>C10*J7</f>
        <v>38524.83</v>
      </c>
      <c r="G10" s="69">
        <f>SUM(D10:F10)</f>
        <v>115574.49</v>
      </c>
      <c r="M10" s="1"/>
    </row>
    <row r="11" spans="1:20" ht="16.2" x14ac:dyDescent="0.35">
      <c r="A11" s="95" t="s">
        <v>11</v>
      </c>
      <c r="B11" s="83" t="s">
        <v>12</v>
      </c>
      <c r="C11" s="303">
        <v>2.57</v>
      </c>
      <c r="D11" s="4">
        <f t="shared" ref="D11:D16" si="1">C11*$J$7</f>
        <v>8049.4969999999994</v>
      </c>
      <c r="E11" s="4">
        <f t="shared" ref="E11:E16" si="2">C11*$J$7</f>
        <v>8049.4969999999994</v>
      </c>
      <c r="F11" s="50">
        <f>C11*J7</f>
        <v>8049.4969999999994</v>
      </c>
      <c r="G11" s="65">
        <f t="shared" ref="G11:G16" si="3">SUM(D11:F11)</f>
        <v>24148.490999999998</v>
      </c>
      <c r="M11" s="1"/>
    </row>
    <row r="12" spans="1:20" ht="16.2" x14ac:dyDescent="0.35">
      <c r="A12" s="95" t="s">
        <v>13</v>
      </c>
      <c r="B12" s="83" t="s">
        <v>23</v>
      </c>
      <c r="C12" s="298">
        <v>2.2000000000000002</v>
      </c>
      <c r="D12" s="4">
        <f t="shared" si="1"/>
        <v>6890.6200000000008</v>
      </c>
      <c r="E12" s="4">
        <f t="shared" si="2"/>
        <v>6890.6200000000008</v>
      </c>
      <c r="F12" s="50">
        <f>C12*J7</f>
        <v>6890.6200000000008</v>
      </c>
      <c r="G12" s="65">
        <f t="shared" si="3"/>
        <v>20671.86</v>
      </c>
      <c r="M12" s="1"/>
    </row>
    <row r="13" spans="1:20" ht="16.2" x14ac:dyDescent="0.35">
      <c r="A13" s="95" t="s">
        <v>24</v>
      </c>
      <c r="B13" s="83" t="s">
        <v>25</v>
      </c>
      <c r="C13" s="303"/>
      <c r="D13" s="4">
        <f t="shared" si="1"/>
        <v>0</v>
      </c>
      <c r="E13" s="4">
        <f t="shared" si="2"/>
        <v>0</v>
      </c>
      <c r="F13" s="50">
        <f>C13*$J$7</f>
        <v>0</v>
      </c>
      <c r="G13" s="65">
        <f t="shared" si="3"/>
        <v>0</v>
      </c>
      <c r="M13" s="1"/>
    </row>
    <row r="14" spans="1:20" ht="16.2" x14ac:dyDescent="0.35">
      <c r="A14" s="95" t="s">
        <v>26</v>
      </c>
      <c r="B14" s="83" t="s">
        <v>14</v>
      </c>
      <c r="C14" s="303">
        <v>0.87</v>
      </c>
      <c r="D14" s="4">
        <f t="shared" si="1"/>
        <v>2724.9269999999997</v>
      </c>
      <c r="E14" s="4">
        <f t="shared" si="2"/>
        <v>2724.9269999999997</v>
      </c>
      <c r="F14" s="50">
        <f>C14*J7</f>
        <v>2724.9269999999997</v>
      </c>
      <c r="G14" s="65">
        <f t="shared" si="3"/>
        <v>8174.780999999999</v>
      </c>
      <c r="M14" s="1"/>
    </row>
    <row r="15" spans="1:20" ht="16.2" x14ac:dyDescent="0.35">
      <c r="A15" s="95" t="s">
        <v>27</v>
      </c>
      <c r="B15" s="83" t="s">
        <v>28</v>
      </c>
      <c r="C15" s="303">
        <v>0</v>
      </c>
      <c r="D15" s="4">
        <f t="shared" si="1"/>
        <v>0</v>
      </c>
      <c r="E15" s="4">
        <f t="shared" si="2"/>
        <v>0</v>
      </c>
      <c r="F15" s="50">
        <f>C15*$J$7</f>
        <v>0</v>
      </c>
      <c r="G15" s="65">
        <f t="shared" si="3"/>
        <v>0</v>
      </c>
      <c r="M15" s="1"/>
    </row>
    <row r="16" spans="1:20" ht="16.2" thickBot="1" x14ac:dyDescent="0.35">
      <c r="A16" s="95" t="s">
        <v>29</v>
      </c>
      <c r="B16" s="84" t="s">
        <v>30</v>
      </c>
      <c r="C16" s="223">
        <v>0</v>
      </c>
      <c r="D16" s="7">
        <f t="shared" si="1"/>
        <v>0</v>
      </c>
      <c r="E16" s="7">
        <f t="shared" si="2"/>
        <v>0</v>
      </c>
      <c r="F16" s="60">
        <f>C16*$J$7</f>
        <v>0</v>
      </c>
      <c r="G16" s="66">
        <f t="shared" si="3"/>
        <v>0</v>
      </c>
      <c r="M16" s="1"/>
    </row>
    <row r="17" spans="1:13" s="22" customFormat="1" ht="18" customHeight="1" thickBot="1" x14ac:dyDescent="0.4">
      <c r="A17" s="96" t="s">
        <v>37</v>
      </c>
      <c r="B17" s="85" t="s">
        <v>15</v>
      </c>
      <c r="C17" s="234">
        <f>C10+C11+C12+C14</f>
        <v>17.940000000000001</v>
      </c>
      <c r="D17" s="36">
        <v>44214.45</v>
      </c>
      <c r="E17" s="36">
        <v>42206.44</v>
      </c>
      <c r="F17" s="51">
        <v>48300.38</v>
      </c>
      <c r="G17" s="67">
        <f>SUM(D17:F17)+G18</f>
        <v>135621.26999999999</v>
      </c>
    </row>
    <row r="18" spans="1:13" x14ac:dyDescent="0.3">
      <c r="A18" s="95"/>
      <c r="B18" s="86" t="s">
        <v>111</v>
      </c>
      <c r="C18" s="225"/>
      <c r="D18" s="12">
        <v>300</v>
      </c>
      <c r="E18" s="12">
        <v>300</v>
      </c>
      <c r="F18" s="52">
        <v>300</v>
      </c>
      <c r="G18" s="68">
        <f>D18+E18+F18</f>
        <v>900</v>
      </c>
      <c r="M18" s="1"/>
    </row>
    <row r="19" spans="1:13" ht="16.2" thickBot="1" x14ac:dyDescent="0.35">
      <c r="A19" s="95"/>
      <c r="B19" s="84"/>
      <c r="C19" s="223"/>
      <c r="D19" s="7"/>
      <c r="E19" s="7"/>
      <c r="F19" s="60"/>
      <c r="G19" s="66"/>
      <c r="M19" s="1"/>
    </row>
    <row r="20" spans="1:13" ht="16.8" thickBot="1" x14ac:dyDescent="0.35">
      <c r="A20" s="95" t="s">
        <v>16</v>
      </c>
      <c r="B20" s="112" t="s">
        <v>17</v>
      </c>
      <c r="C20" s="301"/>
      <c r="D20" s="46">
        <f>SUM(D21:D32)</f>
        <v>35078.457999999999</v>
      </c>
      <c r="E20" s="46">
        <f t="shared" ref="E20:F20" si="4">SUM(E21:E32)</f>
        <v>36632.457999999999</v>
      </c>
      <c r="F20" s="113">
        <f t="shared" si="4"/>
        <v>33770.222999999998</v>
      </c>
      <c r="G20" s="79">
        <f>SUM(D20:F20)</f>
        <v>105481.139</v>
      </c>
      <c r="M20" s="1"/>
    </row>
    <row r="21" spans="1:13" ht="16.2" x14ac:dyDescent="0.35">
      <c r="A21" s="95" t="s">
        <v>18</v>
      </c>
      <c r="B21" s="86" t="s">
        <v>12</v>
      </c>
      <c r="C21" s="305">
        <v>2.57</v>
      </c>
      <c r="D21" s="12">
        <f t="shared" ref="D21:D31" si="5">C21*$J$7</f>
        <v>8049.4969999999994</v>
      </c>
      <c r="E21" s="12">
        <f t="shared" ref="E21:E31" si="6">C21*$J$7</f>
        <v>8049.4969999999994</v>
      </c>
      <c r="F21" s="52">
        <f>C21*J7</f>
        <v>8049.4969999999994</v>
      </c>
      <c r="G21" s="69">
        <f>SUM(D21:F21)</f>
        <v>24148.490999999998</v>
      </c>
      <c r="M21" s="1"/>
    </row>
    <row r="22" spans="1:13" ht="16.2" x14ac:dyDescent="0.35">
      <c r="A22" s="95" t="s">
        <v>19</v>
      </c>
      <c r="B22" s="83" t="s">
        <v>44</v>
      </c>
      <c r="C22" s="303">
        <v>3.99</v>
      </c>
      <c r="D22" s="4">
        <f t="shared" si="5"/>
        <v>12497.079</v>
      </c>
      <c r="E22" s="4">
        <f t="shared" si="6"/>
        <v>12497.079</v>
      </c>
      <c r="F22" s="50">
        <f>C22*J7</f>
        <v>12497.079</v>
      </c>
      <c r="G22" s="65">
        <f>SUM(D22:F22)</f>
        <v>37491.237000000001</v>
      </c>
      <c r="M22" s="1"/>
    </row>
    <row r="23" spans="1:13" ht="16.8" thickBot="1" x14ac:dyDescent="0.4">
      <c r="A23" s="97" t="s">
        <v>20</v>
      </c>
      <c r="B23" s="84" t="s">
        <v>23</v>
      </c>
      <c r="C23" s="299">
        <v>2.2000000000000002</v>
      </c>
      <c r="D23" s="7">
        <f t="shared" si="5"/>
        <v>6890.6200000000008</v>
      </c>
      <c r="E23" s="7">
        <f t="shared" si="6"/>
        <v>6890.6200000000008</v>
      </c>
      <c r="F23" s="60">
        <f>C23*J7</f>
        <v>6890.6200000000008</v>
      </c>
      <c r="G23" s="66">
        <f t="shared" ref="G23:G40" si="7">SUM(D23:F23)</f>
        <v>20671.86</v>
      </c>
      <c r="M23" s="1"/>
    </row>
    <row r="24" spans="1:13" ht="21" customHeight="1" thickBot="1" x14ac:dyDescent="0.4">
      <c r="A24" s="136" t="s">
        <v>21</v>
      </c>
      <c r="B24" s="130" t="s">
        <v>45</v>
      </c>
      <c r="C24" s="313"/>
      <c r="D24" s="40">
        <v>688</v>
      </c>
      <c r="E24" s="40">
        <v>2242</v>
      </c>
      <c r="F24" s="114">
        <v>476</v>
      </c>
      <c r="G24" s="115">
        <f t="shared" si="7"/>
        <v>3406</v>
      </c>
      <c r="M24" s="1"/>
    </row>
    <row r="25" spans="1:13" ht="16.2" x14ac:dyDescent="0.35">
      <c r="A25" s="99" t="s">
        <v>31</v>
      </c>
      <c r="B25" s="86" t="s">
        <v>41</v>
      </c>
      <c r="C25" s="297">
        <v>1</v>
      </c>
      <c r="D25" s="12">
        <f t="shared" si="5"/>
        <v>3132.1</v>
      </c>
      <c r="E25" s="12">
        <f t="shared" si="6"/>
        <v>3132.1</v>
      </c>
      <c r="F25" s="52">
        <f>C25*J7</f>
        <v>3132.1</v>
      </c>
      <c r="G25" s="69">
        <f t="shared" si="7"/>
        <v>9396.2999999999993</v>
      </c>
      <c r="M25" s="1"/>
    </row>
    <row r="26" spans="1:13" ht="16.2" x14ac:dyDescent="0.35">
      <c r="A26" s="95" t="s">
        <v>32</v>
      </c>
      <c r="B26" s="83" t="s">
        <v>42</v>
      </c>
      <c r="C26" s="303">
        <v>0.35</v>
      </c>
      <c r="D26" s="4">
        <f t="shared" si="5"/>
        <v>1096.2349999999999</v>
      </c>
      <c r="E26" s="4">
        <f t="shared" si="6"/>
        <v>1096.2349999999999</v>
      </c>
      <c r="F26" s="50"/>
      <c r="G26" s="65">
        <f t="shared" si="7"/>
        <v>2192.4699999999998</v>
      </c>
      <c r="M26" s="1"/>
    </row>
    <row r="27" spans="1:13" ht="16.2" x14ac:dyDescent="0.35">
      <c r="A27" s="95" t="s">
        <v>33</v>
      </c>
      <c r="B27" s="83" t="s">
        <v>14</v>
      </c>
      <c r="C27" s="303">
        <v>0.87</v>
      </c>
      <c r="D27" s="4">
        <f t="shared" si="5"/>
        <v>2724.9269999999997</v>
      </c>
      <c r="E27" s="4">
        <f t="shared" si="6"/>
        <v>2724.9269999999997</v>
      </c>
      <c r="F27" s="50">
        <f>C27*J7</f>
        <v>2724.9269999999997</v>
      </c>
      <c r="G27" s="65">
        <f t="shared" si="7"/>
        <v>8174.780999999999</v>
      </c>
      <c r="M27" s="1"/>
    </row>
    <row r="28" spans="1:13" hidden="1" x14ac:dyDescent="0.3">
      <c r="A28" s="95" t="s">
        <v>34</v>
      </c>
      <c r="B28" s="83" t="s">
        <v>28</v>
      </c>
      <c r="C28" s="296">
        <v>0</v>
      </c>
      <c r="D28" s="4">
        <f t="shared" si="5"/>
        <v>0</v>
      </c>
      <c r="E28" s="4">
        <f t="shared" si="6"/>
        <v>0</v>
      </c>
      <c r="F28" s="50">
        <f>C28*$J$7</f>
        <v>0</v>
      </c>
      <c r="G28" s="65">
        <f t="shared" si="7"/>
        <v>0</v>
      </c>
      <c r="M28" s="1"/>
    </row>
    <row r="29" spans="1:13" hidden="1" x14ac:dyDescent="0.3">
      <c r="A29" s="95" t="s">
        <v>35</v>
      </c>
      <c r="B29" s="83" t="s">
        <v>30</v>
      </c>
      <c r="C29" s="296">
        <v>0</v>
      </c>
      <c r="D29" s="4">
        <f t="shared" si="5"/>
        <v>0</v>
      </c>
      <c r="E29" s="4">
        <f t="shared" si="6"/>
        <v>0</v>
      </c>
      <c r="F29" s="50">
        <f>C29*$J$7</f>
        <v>0</v>
      </c>
      <c r="G29" s="65">
        <f t="shared" si="7"/>
        <v>0</v>
      </c>
      <c r="M29" s="1"/>
    </row>
    <row r="30" spans="1:13" x14ac:dyDescent="0.3">
      <c r="A30" s="95" t="s">
        <v>36</v>
      </c>
      <c r="B30" s="83" t="s">
        <v>25</v>
      </c>
      <c r="C30" s="296"/>
      <c r="D30" s="4">
        <f t="shared" si="5"/>
        <v>0</v>
      </c>
      <c r="E30" s="4">
        <f t="shared" si="6"/>
        <v>0</v>
      </c>
      <c r="F30" s="50">
        <f>C30*$J$7</f>
        <v>0</v>
      </c>
      <c r="G30" s="65">
        <f t="shared" si="7"/>
        <v>0</v>
      </c>
      <c r="M30" s="1"/>
    </row>
    <row r="31" spans="1:13" x14ac:dyDescent="0.3">
      <c r="A31" s="95" t="s">
        <v>38</v>
      </c>
      <c r="B31" s="83" t="s">
        <v>22</v>
      </c>
      <c r="C31" s="341"/>
      <c r="D31" s="4">
        <f t="shared" si="5"/>
        <v>0</v>
      </c>
      <c r="E31" s="4">
        <f t="shared" si="6"/>
        <v>0</v>
      </c>
      <c r="F31" s="50"/>
      <c r="G31" s="65">
        <f t="shared" si="7"/>
        <v>0</v>
      </c>
      <c r="M31" s="1"/>
    </row>
    <row r="32" spans="1:13" x14ac:dyDescent="0.3">
      <c r="A32" s="95" t="s">
        <v>47</v>
      </c>
      <c r="B32" s="83" t="s">
        <v>101</v>
      </c>
      <c r="C32" s="2"/>
      <c r="D32" s="4">
        <f>SUM(D34:D40)</f>
        <v>0</v>
      </c>
      <c r="E32" s="4">
        <f t="shared" ref="E32:F32" si="8">SUM(E34:E40)</f>
        <v>0</v>
      </c>
      <c r="F32" s="50">
        <f t="shared" si="8"/>
        <v>0</v>
      </c>
      <c r="G32" s="65">
        <f t="shared" si="7"/>
        <v>0</v>
      </c>
      <c r="M32" s="1"/>
    </row>
    <row r="33" spans="1:13" x14ac:dyDescent="0.3">
      <c r="A33" s="95"/>
      <c r="B33" s="83" t="s">
        <v>43</v>
      </c>
      <c r="C33" s="2"/>
      <c r="D33" s="4"/>
      <c r="E33" s="4"/>
      <c r="F33" s="50"/>
      <c r="G33" s="65">
        <f t="shared" si="7"/>
        <v>0</v>
      </c>
      <c r="M33" s="1"/>
    </row>
    <row r="34" spans="1:13" x14ac:dyDescent="0.3">
      <c r="A34" s="95"/>
      <c r="B34" s="83" t="s">
        <v>49</v>
      </c>
      <c r="C34" s="2"/>
      <c r="D34" s="4"/>
      <c r="E34" s="4"/>
      <c r="F34" s="50"/>
      <c r="G34" s="65">
        <f t="shared" si="7"/>
        <v>0</v>
      </c>
      <c r="M34" s="1"/>
    </row>
    <row r="35" spans="1:13" x14ac:dyDescent="0.3">
      <c r="A35" s="95"/>
      <c r="B35" s="83" t="s">
        <v>85</v>
      </c>
      <c r="C35" s="2"/>
      <c r="D35" s="4"/>
      <c r="E35" s="4"/>
      <c r="F35" s="50"/>
      <c r="G35" s="65">
        <f t="shared" si="7"/>
        <v>0</v>
      </c>
      <c r="M35" s="1"/>
    </row>
    <row r="36" spans="1:13" ht="16.2" thickBot="1" x14ac:dyDescent="0.35">
      <c r="A36" s="95"/>
      <c r="B36" s="83" t="s">
        <v>50</v>
      </c>
      <c r="C36" s="2"/>
      <c r="D36" s="4"/>
      <c r="E36" s="4"/>
      <c r="F36" s="50"/>
      <c r="G36" s="65">
        <f t="shared" si="7"/>
        <v>0</v>
      </c>
      <c r="M36" s="1"/>
    </row>
    <row r="37" spans="1:13" ht="16.2" hidden="1" thickBot="1" x14ac:dyDescent="0.35">
      <c r="A37" s="95"/>
      <c r="B37" s="83"/>
      <c r="C37" s="2"/>
      <c r="D37" s="4"/>
      <c r="E37" s="4"/>
      <c r="F37" s="50"/>
      <c r="G37" s="65">
        <f t="shared" si="7"/>
        <v>0</v>
      </c>
      <c r="M37" s="1"/>
    </row>
    <row r="38" spans="1:13" ht="16.2" hidden="1" thickBot="1" x14ac:dyDescent="0.35">
      <c r="A38" s="95"/>
      <c r="B38" s="83"/>
      <c r="C38" s="2"/>
      <c r="D38" s="4"/>
      <c r="E38" s="4"/>
      <c r="F38" s="50"/>
      <c r="G38" s="65">
        <f t="shared" si="7"/>
        <v>0</v>
      </c>
      <c r="M38" s="1"/>
    </row>
    <row r="39" spans="1:13" ht="16.2" hidden="1" thickBot="1" x14ac:dyDescent="0.35">
      <c r="A39" s="95"/>
      <c r="B39" s="83"/>
      <c r="C39" s="2"/>
      <c r="D39" s="4"/>
      <c r="E39" s="4"/>
      <c r="F39" s="50"/>
      <c r="G39" s="65">
        <f t="shared" si="7"/>
        <v>0</v>
      </c>
      <c r="M39" s="1"/>
    </row>
    <row r="40" spans="1:13" ht="16.2" hidden="1" thickBot="1" x14ac:dyDescent="0.35">
      <c r="A40" s="95"/>
      <c r="B40" s="84"/>
      <c r="C40" s="6"/>
      <c r="D40" s="7"/>
      <c r="E40" s="7"/>
      <c r="F40" s="60"/>
      <c r="G40" s="66">
        <f t="shared" si="7"/>
        <v>0</v>
      </c>
      <c r="M40" s="1"/>
    </row>
    <row r="41" spans="1:13" ht="20.25" customHeight="1" thickBot="1" x14ac:dyDescent="0.35">
      <c r="A41" s="100"/>
      <c r="B41" s="128" t="s">
        <v>40</v>
      </c>
      <c r="C41" s="49"/>
      <c r="D41" s="40"/>
      <c r="E41" s="40"/>
      <c r="F41" s="114"/>
      <c r="G41" s="115">
        <f>G17-G20</f>
        <v>30140.130999999994</v>
      </c>
      <c r="M41" s="1"/>
    </row>
    <row r="42" spans="1:13" x14ac:dyDescent="0.3">
      <c r="M42" s="1"/>
    </row>
    <row r="43" spans="1:13" x14ac:dyDescent="0.3">
      <c r="D43" s="14"/>
      <c r="G43" s="14"/>
      <c r="M43" s="1"/>
    </row>
    <row r="44" spans="1:13" x14ac:dyDescent="0.3">
      <c r="B44" s="227"/>
      <c r="D44" s="14"/>
      <c r="M44" s="1"/>
    </row>
    <row r="45" spans="1:13" x14ac:dyDescent="0.3">
      <c r="M45" s="1"/>
    </row>
    <row r="46" spans="1:13" x14ac:dyDescent="0.3">
      <c r="F46" s="14"/>
      <c r="M46" s="1"/>
    </row>
    <row r="47" spans="1:13" x14ac:dyDescent="0.3">
      <c r="F47" s="14"/>
      <c r="M47" s="1"/>
    </row>
    <row r="48" spans="1:13" x14ac:dyDescent="0.3">
      <c r="M48" s="1"/>
    </row>
    <row r="49" spans="13:13" x14ac:dyDescent="0.3">
      <c r="M49" s="1"/>
    </row>
    <row r="50" spans="13:13" x14ac:dyDescent="0.3">
      <c r="M50" s="1"/>
    </row>
    <row r="51" spans="13:13" x14ac:dyDescent="0.3">
      <c r="M51" s="1"/>
    </row>
    <row r="52" spans="13:13" x14ac:dyDescent="0.3">
      <c r="M52" s="1"/>
    </row>
  </sheetData>
  <mergeCells count="3">
    <mergeCell ref="A4:K4"/>
    <mergeCell ref="A5:K5"/>
    <mergeCell ref="A6:K6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workbookViewId="0">
      <selection activeCell="K18" sqref="K18"/>
    </sheetView>
  </sheetViews>
  <sheetFormatPr defaultColWidth="9.109375" defaultRowHeight="15.6" x14ac:dyDescent="0.3"/>
  <cols>
    <col min="1" max="1" width="5.6640625" style="1" customWidth="1"/>
    <col min="2" max="2" width="38.6640625" style="1" customWidth="1"/>
    <col min="3" max="3" width="9.109375" style="1"/>
    <col min="4" max="4" width="10.109375" style="1" customWidth="1"/>
    <col min="5" max="5" width="10.6640625" style="1" customWidth="1"/>
    <col min="6" max="6" width="10.109375" style="1" customWidth="1"/>
    <col min="7" max="7" width="11.6640625" style="1" customWidth="1"/>
    <col min="8" max="10" width="9.33203125" style="1" customWidth="1"/>
    <col min="11" max="11" width="11.33203125" style="1" customWidth="1"/>
    <col min="12" max="12" width="10.5546875" style="1" customWidth="1"/>
    <col min="13" max="13" width="10.5546875" style="219" customWidth="1"/>
    <col min="14" max="15" width="10.33203125" style="1" customWidth="1"/>
    <col min="16" max="16" width="12.44140625" style="1" customWidth="1"/>
    <col min="17" max="17" width="11" style="1" customWidth="1"/>
    <col min="18" max="19" width="9.109375" style="1" customWidth="1"/>
    <col min="20" max="20" width="12.88671875" style="1" customWidth="1"/>
    <col min="21" max="21" width="12.33203125" style="1" customWidth="1"/>
    <col min="22" max="24" width="9.109375" style="1" customWidth="1"/>
    <col min="25" max="16384" width="9.109375" style="1"/>
  </cols>
  <sheetData>
    <row r="1" spans="1:21" x14ac:dyDescent="0.3">
      <c r="B1" s="332" t="s">
        <v>113</v>
      </c>
    </row>
    <row r="2" spans="1:21" x14ac:dyDescent="0.3">
      <c r="B2" s="332" t="s">
        <v>105</v>
      </c>
      <c r="C2" s="332"/>
      <c r="D2" s="332"/>
    </row>
    <row r="3" spans="1:21" x14ac:dyDescent="0.3">
      <c r="B3" s="332" t="s">
        <v>106</v>
      </c>
      <c r="C3" s="332"/>
      <c r="D3" s="332"/>
      <c r="E3" s="326"/>
      <c r="F3" s="326"/>
      <c r="G3" s="326"/>
      <c r="H3" s="326"/>
      <c r="I3" s="327"/>
      <c r="J3" s="327"/>
      <c r="K3" s="327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x14ac:dyDescent="0.3">
      <c r="D4" s="326"/>
      <c r="E4" s="326"/>
      <c r="F4" s="326"/>
      <c r="G4" s="326"/>
      <c r="H4" s="326"/>
      <c r="I4" s="327"/>
      <c r="J4" s="327"/>
      <c r="K4" s="327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1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21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21" x14ac:dyDescent="0.3">
      <c r="A7" s="351" t="s">
        <v>130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</row>
    <row r="8" spans="1:21" ht="16.2" thickBot="1" x14ac:dyDescent="0.35">
      <c r="B8" s="1" t="s">
        <v>81</v>
      </c>
      <c r="J8" s="1">
        <v>2447.1</v>
      </c>
      <c r="O8" s="1">
        <v>2447.1</v>
      </c>
    </row>
    <row r="9" spans="1:21" s="47" customFormat="1" ht="24" customHeight="1" thickBot="1" x14ac:dyDescent="0.35">
      <c r="A9" s="136"/>
      <c r="B9" s="19" t="s">
        <v>2</v>
      </c>
      <c r="C9" s="220" t="s">
        <v>3</v>
      </c>
      <c r="D9" s="20" t="s">
        <v>4</v>
      </c>
      <c r="E9" s="20" t="s">
        <v>5</v>
      </c>
      <c r="F9" s="171" t="s">
        <v>6</v>
      </c>
      <c r="G9" s="172" t="s">
        <v>104</v>
      </c>
    </row>
    <row r="10" spans="1:21" x14ac:dyDescent="0.3">
      <c r="A10" s="99" t="s">
        <v>7</v>
      </c>
      <c r="B10" s="126" t="s">
        <v>8</v>
      </c>
      <c r="C10" s="221"/>
      <c r="D10" s="44">
        <f t="shared" ref="D10" si="0">SUM(D11:D17)</f>
        <v>45858.654000000002</v>
      </c>
      <c r="E10" s="44">
        <f>E11+E12+E13+E14+E15</f>
        <v>45858.654000000002</v>
      </c>
      <c r="F10" s="125">
        <f>SUM(F11:F17)</f>
        <v>45858.654000000002</v>
      </c>
      <c r="G10" s="69">
        <f>SUM(D10:F10)</f>
        <v>137575.962</v>
      </c>
      <c r="M10" s="1"/>
    </row>
    <row r="11" spans="1:21" ht="16.2" x14ac:dyDescent="0.35">
      <c r="A11" s="95" t="s">
        <v>9</v>
      </c>
      <c r="B11" s="83" t="s">
        <v>10</v>
      </c>
      <c r="C11" s="303">
        <v>13.1</v>
      </c>
      <c r="D11" s="4">
        <f>C11*$J$8</f>
        <v>32057.01</v>
      </c>
      <c r="E11" s="4">
        <f>C11*$J$8</f>
        <v>32057.01</v>
      </c>
      <c r="F11" s="50">
        <f>C11*J8</f>
        <v>32057.01</v>
      </c>
      <c r="G11" s="65">
        <f t="shared" ref="G11:G17" si="1">SUM(D11:F11)</f>
        <v>96171.03</v>
      </c>
      <c r="M11" s="1"/>
    </row>
    <row r="12" spans="1:21" ht="16.2" x14ac:dyDescent="0.35">
      <c r="A12" s="95" t="s">
        <v>11</v>
      </c>
      <c r="B12" s="83" t="s">
        <v>12</v>
      </c>
      <c r="C12" s="303">
        <v>2.57</v>
      </c>
      <c r="D12" s="4">
        <f t="shared" ref="D12:D17" si="2">C12*$J$8</f>
        <v>6289.0469999999996</v>
      </c>
      <c r="E12" s="4">
        <f t="shared" ref="E12:E17" si="3">C12*$J$8</f>
        <v>6289.0469999999996</v>
      </c>
      <c r="F12" s="50">
        <f>C12*J8</f>
        <v>6289.0469999999996</v>
      </c>
      <c r="G12" s="65">
        <f t="shared" si="1"/>
        <v>18867.141</v>
      </c>
      <c r="M12" s="1"/>
    </row>
    <row r="13" spans="1:21" ht="16.2" x14ac:dyDescent="0.35">
      <c r="A13" s="95" t="s">
        <v>13</v>
      </c>
      <c r="B13" s="83" t="s">
        <v>23</v>
      </c>
      <c r="C13" s="298">
        <v>2.2000000000000002</v>
      </c>
      <c r="D13" s="4">
        <f t="shared" ref="D13" si="4">C13*$J$8</f>
        <v>5383.62</v>
      </c>
      <c r="E13" s="4">
        <f t="shared" ref="E13" si="5">C13*$J$8</f>
        <v>5383.62</v>
      </c>
      <c r="F13" s="50">
        <f>C13*J8</f>
        <v>5383.62</v>
      </c>
      <c r="G13" s="65">
        <f t="shared" si="1"/>
        <v>16150.86</v>
      </c>
      <c r="M13" s="1"/>
    </row>
    <row r="14" spans="1:21" ht="16.2" x14ac:dyDescent="0.35">
      <c r="A14" s="95" t="s">
        <v>24</v>
      </c>
      <c r="B14" s="83" t="s">
        <v>25</v>
      </c>
      <c r="C14" s="303"/>
      <c r="D14" s="4">
        <f t="shared" si="2"/>
        <v>0</v>
      </c>
      <c r="E14" s="4">
        <f t="shared" si="3"/>
        <v>0</v>
      </c>
      <c r="F14" s="50">
        <f t="shared" ref="F14:F17" si="6">C14*$J$8</f>
        <v>0</v>
      </c>
      <c r="G14" s="65">
        <f t="shared" si="1"/>
        <v>0</v>
      </c>
      <c r="M14" s="1"/>
    </row>
    <row r="15" spans="1:21" ht="16.8" thickBot="1" x14ac:dyDescent="0.4">
      <c r="A15" s="95" t="s">
        <v>26</v>
      </c>
      <c r="B15" s="83" t="s">
        <v>14</v>
      </c>
      <c r="C15" s="303">
        <v>0.87</v>
      </c>
      <c r="D15" s="4">
        <f t="shared" si="2"/>
        <v>2128.9769999999999</v>
      </c>
      <c r="E15" s="4">
        <f t="shared" si="3"/>
        <v>2128.9769999999999</v>
      </c>
      <c r="F15" s="50">
        <f>C15*J8</f>
        <v>2128.9769999999999</v>
      </c>
      <c r="G15" s="65">
        <f t="shared" si="1"/>
        <v>6386.9309999999996</v>
      </c>
      <c r="M15" s="1"/>
    </row>
    <row r="16" spans="1:21" ht="16.2" hidden="1" thickBot="1" x14ac:dyDescent="0.35">
      <c r="A16" s="95" t="s">
        <v>27</v>
      </c>
      <c r="B16" s="83" t="s">
        <v>28</v>
      </c>
      <c r="C16" s="222">
        <v>0</v>
      </c>
      <c r="D16" s="4">
        <f t="shared" si="2"/>
        <v>0</v>
      </c>
      <c r="E16" s="4">
        <f t="shared" si="3"/>
        <v>0</v>
      </c>
      <c r="F16" s="50">
        <f t="shared" si="6"/>
        <v>0</v>
      </c>
      <c r="G16" s="65">
        <f t="shared" si="1"/>
        <v>0</v>
      </c>
      <c r="M16" s="1"/>
    </row>
    <row r="17" spans="1:13" ht="16.2" hidden="1" thickBot="1" x14ac:dyDescent="0.35">
      <c r="A17" s="95" t="s">
        <v>29</v>
      </c>
      <c r="B17" s="84" t="s">
        <v>30</v>
      </c>
      <c r="C17" s="223">
        <v>0</v>
      </c>
      <c r="D17" s="7">
        <f t="shared" si="2"/>
        <v>0</v>
      </c>
      <c r="E17" s="7">
        <f t="shared" si="3"/>
        <v>0</v>
      </c>
      <c r="F17" s="60">
        <f t="shared" si="6"/>
        <v>0</v>
      </c>
      <c r="G17" s="66">
        <f t="shared" si="1"/>
        <v>0</v>
      </c>
      <c r="M17" s="1"/>
    </row>
    <row r="18" spans="1:13" s="22" customFormat="1" ht="16.8" thickBot="1" x14ac:dyDescent="0.35">
      <c r="A18" s="96" t="s">
        <v>37</v>
      </c>
      <c r="B18" s="162" t="s">
        <v>15</v>
      </c>
      <c r="C18" s="268">
        <f>C11+C12+C13+C15</f>
        <v>18.740000000000002</v>
      </c>
      <c r="D18" s="27">
        <v>32852.730000000003</v>
      </c>
      <c r="E18" s="27">
        <v>36328.230000000003</v>
      </c>
      <c r="F18" s="78">
        <v>44381.96</v>
      </c>
      <c r="G18" s="208">
        <f>SUM(D18:F18)+G19</f>
        <v>115962.92000000001</v>
      </c>
    </row>
    <row r="19" spans="1:13" ht="16.2" thickBot="1" x14ac:dyDescent="0.35">
      <c r="A19" s="95"/>
      <c r="B19" s="86" t="s">
        <v>111</v>
      </c>
      <c r="C19" s="225"/>
      <c r="D19" s="12">
        <v>800</v>
      </c>
      <c r="E19" s="12">
        <v>800</v>
      </c>
      <c r="F19" s="52">
        <v>800</v>
      </c>
      <c r="G19" s="246">
        <f>F19+E19+D19</f>
        <v>2400</v>
      </c>
      <c r="M19" s="1"/>
    </row>
    <row r="20" spans="1:13" ht="16.2" hidden="1" thickBot="1" x14ac:dyDescent="0.35">
      <c r="A20" s="95"/>
      <c r="B20" s="84"/>
      <c r="C20" s="223"/>
      <c r="D20" s="7"/>
      <c r="E20" s="7"/>
      <c r="F20" s="60"/>
      <c r="G20" s="211"/>
      <c r="M20" s="1"/>
    </row>
    <row r="21" spans="1:13" ht="21" customHeight="1" thickBot="1" x14ac:dyDescent="0.35">
      <c r="A21" s="95" t="s">
        <v>16</v>
      </c>
      <c r="B21" s="26" t="s">
        <v>17</v>
      </c>
      <c r="C21" s="224"/>
      <c r="D21" s="27">
        <f>SUM(D22:D33)</f>
        <v>32742.267999999996</v>
      </c>
      <c r="E21" s="27">
        <f t="shared" ref="E21:F21" si="7">SUM(E22:E33)</f>
        <v>27292.537999999997</v>
      </c>
      <c r="F21" s="78">
        <f t="shared" si="7"/>
        <v>26330.672999999995</v>
      </c>
      <c r="G21" s="208">
        <f>SUM(D21:F21)</f>
        <v>86365.478999999992</v>
      </c>
      <c r="M21" s="1"/>
    </row>
    <row r="22" spans="1:13" ht="16.2" x14ac:dyDescent="0.35">
      <c r="A22" s="95" t="s">
        <v>18</v>
      </c>
      <c r="B22" s="86" t="s">
        <v>12</v>
      </c>
      <c r="C22" s="305">
        <v>2.57</v>
      </c>
      <c r="D22" s="12">
        <f t="shared" ref="D22:D31" si="8">C22*$J$8</f>
        <v>6289.0469999999996</v>
      </c>
      <c r="E22" s="12">
        <f t="shared" ref="E22:E31" si="9">C22*$J$8</f>
        <v>6289.0469999999996</v>
      </c>
      <c r="F22" s="52">
        <f>C22*J8</f>
        <v>6289.0469999999996</v>
      </c>
      <c r="G22" s="209">
        <f t="shared" ref="G22:G39" si="10">SUM(D22:F22)</f>
        <v>18867.141</v>
      </c>
      <c r="M22" s="1"/>
    </row>
    <row r="23" spans="1:13" ht="16.2" x14ac:dyDescent="0.35">
      <c r="A23" s="95" t="s">
        <v>19</v>
      </c>
      <c r="B23" s="83" t="s">
        <v>44</v>
      </c>
      <c r="C23" s="303">
        <v>3.99</v>
      </c>
      <c r="D23" s="4">
        <f t="shared" si="8"/>
        <v>9763.9290000000001</v>
      </c>
      <c r="E23" s="4">
        <f t="shared" si="9"/>
        <v>9763.9290000000001</v>
      </c>
      <c r="F23" s="50">
        <f>C23*J8</f>
        <v>9763.9290000000001</v>
      </c>
      <c r="G23" s="210">
        <f t="shared" si="10"/>
        <v>29291.787</v>
      </c>
      <c r="M23" s="1"/>
    </row>
    <row r="24" spans="1:13" ht="16.8" thickBot="1" x14ac:dyDescent="0.4">
      <c r="A24" s="97" t="s">
        <v>20</v>
      </c>
      <c r="B24" s="84" t="s">
        <v>23</v>
      </c>
      <c r="C24" s="299">
        <v>2.2000000000000002</v>
      </c>
      <c r="D24" s="7">
        <f t="shared" ref="D24" si="11">C24*$J$8</f>
        <v>5383.62</v>
      </c>
      <c r="E24" s="7">
        <v>5384</v>
      </c>
      <c r="F24" s="60">
        <f>C24*J8</f>
        <v>5383.62</v>
      </c>
      <c r="G24" s="211">
        <f t="shared" si="10"/>
        <v>16151.239999999998</v>
      </c>
      <c r="M24" s="1"/>
    </row>
    <row r="25" spans="1:13" ht="31.8" thickBot="1" x14ac:dyDescent="0.35">
      <c r="A25" s="136" t="s">
        <v>21</v>
      </c>
      <c r="B25" s="164" t="s">
        <v>45</v>
      </c>
      <c r="C25" s="224"/>
      <c r="D25" s="27">
        <v>4158</v>
      </c>
      <c r="E25" s="27">
        <v>423</v>
      </c>
      <c r="F25" s="78">
        <v>318</v>
      </c>
      <c r="G25" s="208">
        <f t="shared" si="10"/>
        <v>4899</v>
      </c>
      <c r="M25" s="1"/>
    </row>
    <row r="26" spans="1:13" ht="16.2" x14ac:dyDescent="0.35">
      <c r="A26" s="99" t="s">
        <v>31</v>
      </c>
      <c r="B26" s="86" t="s">
        <v>41</v>
      </c>
      <c r="C26" s="297">
        <v>1</v>
      </c>
      <c r="D26" s="12">
        <f t="shared" si="8"/>
        <v>2447.1</v>
      </c>
      <c r="E26" s="12">
        <f t="shared" si="9"/>
        <v>2447.1</v>
      </c>
      <c r="F26" s="52">
        <f>C26*J8</f>
        <v>2447.1</v>
      </c>
      <c r="G26" s="69">
        <f t="shared" si="10"/>
        <v>7341.2999999999993</v>
      </c>
      <c r="M26" s="1"/>
    </row>
    <row r="27" spans="1:13" ht="16.2" x14ac:dyDescent="0.35">
      <c r="A27" s="95" t="s">
        <v>32</v>
      </c>
      <c r="B27" s="83" t="s">
        <v>42</v>
      </c>
      <c r="C27" s="303">
        <v>0.35</v>
      </c>
      <c r="D27" s="4">
        <f t="shared" si="8"/>
        <v>856.4849999999999</v>
      </c>
      <c r="E27" s="4">
        <f t="shared" si="9"/>
        <v>856.4849999999999</v>
      </c>
      <c r="F27" s="50"/>
      <c r="G27" s="65">
        <f t="shared" si="10"/>
        <v>1712.9699999999998</v>
      </c>
      <c r="M27" s="1"/>
    </row>
    <row r="28" spans="1:13" ht="16.2" x14ac:dyDescent="0.35">
      <c r="A28" s="95" t="s">
        <v>33</v>
      </c>
      <c r="B28" s="83" t="s">
        <v>14</v>
      </c>
      <c r="C28" s="303">
        <v>0.87</v>
      </c>
      <c r="D28" s="4">
        <f t="shared" si="8"/>
        <v>2128.9769999999999</v>
      </c>
      <c r="E28" s="4">
        <f t="shared" si="9"/>
        <v>2128.9769999999999</v>
      </c>
      <c r="F28" s="50">
        <f>C28*J8</f>
        <v>2128.9769999999999</v>
      </c>
      <c r="G28" s="65">
        <f t="shared" si="10"/>
        <v>6386.9309999999996</v>
      </c>
      <c r="M28" s="1"/>
    </row>
    <row r="29" spans="1:13" hidden="1" x14ac:dyDescent="0.3">
      <c r="A29" s="95" t="s">
        <v>34</v>
      </c>
      <c r="B29" s="83" t="s">
        <v>28</v>
      </c>
      <c r="C29" s="222">
        <v>0</v>
      </c>
      <c r="D29" s="4">
        <f t="shared" si="8"/>
        <v>0</v>
      </c>
      <c r="E29" s="4">
        <f t="shared" si="9"/>
        <v>0</v>
      </c>
      <c r="F29" s="50">
        <f t="shared" ref="F29:F31" si="12">C29*$J$8</f>
        <v>0</v>
      </c>
      <c r="G29" s="65">
        <f t="shared" si="10"/>
        <v>0</v>
      </c>
      <c r="M29" s="1"/>
    </row>
    <row r="30" spans="1:13" hidden="1" x14ac:dyDescent="0.3">
      <c r="A30" s="95" t="s">
        <v>35</v>
      </c>
      <c r="B30" s="83" t="s">
        <v>30</v>
      </c>
      <c r="C30" s="222">
        <v>0</v>
      </c>
      <c r="D30" s="4">
        <f t="shared" si="8"/>
        <v>0</v>
      </c>
      <c r="E30" s="4">
        <f t="shared" si="9"/>
        <v>0</v>
      </c>
      <c r="F30" s="50">
        <f t="shared" si="12"/>
        <v>0</v>
      </c>
      <c r="G30" s="65">
        <f t="shared" si="10"/>
        <v>0</v>
      </c>
      <c r="M30" s="1"/>
    </row>
    <row r="31" spans="1:13" x14ac:dyDescent="0.3">
      <c r="A31" s="95" t="s">
        <v>36</v>
      </c>
      <c r="B31" s="83" t="s">
        <v>25</v>
      </c>
      <c r="C31" s="222"/>
      <c r="D31" s="4">
        <f t="shared" si="8"/>
        <v>0</v>
      </c>
      <c r="E31" s="4">
        <f t="shared" si="9"/>
        <v>0</v>
      </c>
      <c r="F31" s="50">
        <f t="shared" si="12"/>
        <v>0</v>
      </c>
      <c r="G31" s="65">
        <f t="shared" si="10"/>
        <v>0</v>
      </c>
      <c r="M31" s="1"/>
    </row>
    <row r="32" spans="1:13" x14ac:dyDescent="0.3">
      <c r="A32" s="95" t="s">
        <v>38</v>
      </c>
      <c r="B32" s="83" t="s">
        <v>22</v>
      </c>
      <c r="C32" s="222"/>
      <c r="D32" s="4"/>
      <c r="E32" s="4"/>
      <c r="F32" s="50"/>
      <c r="G32" s="65">
        <f t="shared" si="10"/>
        <v>0</v>
      </c>
      <c r="M32" s="1"/>
    </row>
    <row r="33" spans="1:14" x14ac:dyDescent="0.3">
      <c r="A33" s="95" t="s">
        <v>47</v>
      </c>
      <c r="B33" s="83" t="s">
        <v>101</v>
      </c>
      <c r="C33" s="222"/>
      <c r="D33" s="4">
        <f>SUM(D35:D39)</f>
        <v>1715.11</v>
      </c>
      <c r="E33" s="4">
        <f t="shared" ref="E33:F33" si="13">SUM(E35:E39)</f>
        <v>0</v>
      </c>
      <c r="F33" s="50">
        <f t="shared" si="13"/>
        <v>0</v>
      </c>
      <c r="G33" s="65">
        <f t="shared" si="10"/>
        <v>1715.11</v>
      </c>
      <c r="M33" s="1"/>
    </row>
    <row r="34" spans="1:14" x14ac:dyDescent="0.3">
      <c r="A34" s="95"/>
      <c r="B34" s="83" t="s">
        <v>43</v>
      </c>
      <c r="C34" s="222"/>
      <c r="D34" s="4"/>
      <c r="E34" s="4"/>
      <c r="F34" s="50"/>
      <c r="G34" s="65">
        <f t="shared" si="10"/>
        <v>0</v>
      </c>
      <c r="M34" s="1"/>
    </row>
    <row r="35" spans="1:14" ht="15" customHeight="1" x14ac:dyDescent="0.3">
      <c r="A35" s="95"/>
      <c r="B35" s="142" t="s">
        <v>48</v>
      </c>
      <c r="C35" s="222"/>
      <c r="D35" s="4"/>
      <c r="E35" s="4"/>
      <c r="F35" s="50"/>
      <c r="G35" s="65">
        <f t="shared" si="10"/>
        <v>0</v>
      </c>
      <c r="M35" s="1"/>
    </row>
    <row r="36" spans="1:14" x14ac:dyDescent="0.3">
      <c r="A36" s="95"/>
      <c r="B36" s="83" t="s">
        <v>70</v>
      </c>
      <c r="C36" s="222"/>
      <c r="D36" s="4"/>
      <c r="E36" s="4"/>
      <c r="F36" s="50"/>
      <c r="G36" s="65">
        <f t="shared" si="10"/>
        <v>0</v>
      </c>
      <c r="M36" s="1"/>
    </row>
    <row r="37" spans="1:14" x14ac:dyDescent="0.3">
      <c r="A37" s="95"/>
      <c r="B37" s="241" t="s">
        <v>72</v>
      </c>
      <c r="C37" s="222"/>
      <c r="D37" s="4"/>
      <c r="E37" s="4"/>
      <c r="F37" s="50"/>
      <c r="G37" s="65">
        <f t="shared" si="10"/>
        <v>0</v>
      </c>
      <c r="M37" s="1"/>
    </row>
    <row r="38" spans="1:14" x14ac:dyDescent="0.3">
      <c r="A38" s="95"/>
      <c r="B38" s="83" t="s">
        <v>85</v>
      </c>
      <c r="C38" s="222"/>
      <c r="D38" s="4">
        <v>1715.11</v>
      </c>
      <c r="E38" s="4"/>
      <c r="F38" s="50"/>
      <c r="G38" s="65">
        <f t="shared" si="10"/>
        <v>1715.11</v>
      </c>
      <c r="M38" s="1"/>
    </row>
    <row r="39" spans="1:14" ht="16.2" thickBot="1" x14ac:dyDescent="0.35">
      <c r="A39" s="95"/>
      <c r="B39" s="84"/>
      <c r="C39" s="223"/>
      <c r="D39" s="7"/>
      <c r="E39" s="7"/>
      <c r="F39" s="60"/>
      <c r="G39" s="66">
        <f t="shared" si="10"/>
        <v>0</v>
      </c>
      <c r="M39" s="1"/>
    </row>
    <row r="40" spans="1:14" ht="19.5" customHeight="1" thickBot="1" x14ac:dyDescent="0.4">
      <c r="A40" s="100"/>
      <c r="B40" s="163" t="s">
        <v>40</v>
      </c>
      <c r="C40" s="226"/>
      <c r="D40" s="40"/>
      <c r="E40" s="40"/>
      <c r="F40" s="114"/>
      <c r="G40" s="115">
        <f>G18-G21</f>
        <v>29597.441000000021</v>
      </c>
      <c r="H40" s="14"/>
      <c r="M40" s="1"/>
    </row>
    <row r="41" spans="1:14" x14ac:dyDescent="0.3">
      <c r="B41" s="29"/>
      <c r="M41" s="1"/>
    </row>
    <row r="42" spans="1:14" x14ac:dyDescent="0.3">
      <c r="B42" s="29"/>
      <c r="C42" s="274"/>
      <c r="D42" s="30"/>
      <c r="E42" s="14"/>
      <c r="G42" s="14"/>
      <c r="M42" s="1"/>
    </row>
    <row r="43" spans="1:14" x14ac:dyDescent="0.3">
      <c r="B43" s="227"/>
      <c r="C43" s="28"/>
      <c r="D43" s="30"/>
      <c r="M43" s="1"/>
    </row>
    <row r="44" spans="1:14" hidden="1" x14ac:dyDescent="0.3">
      <c r="B44" s="228"/>
      <c r="C44" s="28"/>
      <c r="D44" s="28"/>
    </row>
    <row r="45" spans="1:14" hidden="1" x14ac:dyDescent="0.3">
      <c r="B45" s="228"/>
      <c r="C45" s="28"/>
      <c r="D45" s="28"/>
    </row>
    <row r="46" spans="1:14" hidden="1" x14ac:dyDescent="0.3">
      <c r="B46" s="228"/>
      <c r="C46" s="28"/>
      <c r="D46" s="28"/>
    </row>
    <row r="47" spans="1:14" x14ac:dyDescent="0.3">
      <c r="B47" s="228"/>
      <c r="C47" s="28"/>
      <c r="D47" s="28"/>
    </row>
    <row r="48" spans="1:14" x14ac:dyDescent="0.3">
      <c r="N48" s="14"/>
    </row>
  </sheetData>
  <mergeCells count="3">
    <mergeCell ref="A5:K5"/>
    <mergeCell ref="A6:K6"/>
    <mergeCell ref="A7:K7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workbookViewId="0">
      <selection activeCell="J18" sqref="J18"/>
    </sheetView>
  </sheetViews>
  <sheetFormatPr defaultColWidth="9.109375" defaultRowHeight="15.6" x14ac:dyDescent="0.3"/>
  <cols>
    <col min="1" max="1" width="5.33203125" style="1" customWidth="1"/>
    <col min="2" max="2" width="40.6640625" style="1" customWidth="1"/>
    <col min="3" max="3" width="8.33203125" style="1" customWidth="1"/>
    <col min="4" max="4" width="9.109375" style="1" customWidth="1"/>
    <col min="5" max="5" width="9.5546875" style="1" customWidth="1"/>
    <col min="6" max="6" width="8.88671875" style="1" customWidth="1"/>
    <col min="7" max="7" width="12.44140625" style="1" customWidth="1"/>
    <col min="8" max="8" width="9.44140625" style="1" customWidth="1"/>
    <col min="9" max="9" width="8" style="1" customWidth="1"/>
    <col min="10" max="10" width="8.109375" style="1" customWidth="1"/>
    <col min="11" max="11" width="7.6640625" style="1" customWidth="1"/>
    <col min="12" max="12" width="12.6640625" style="1" customWidth="1"/>
    <col min="13" max="13" width="12.6640625" style="347" customWidth="1"/>
    <col min="14" max="15" width="10" style="1" customWidth="1"/>
    <col min="16" max="16" width="9.88671875" style="1" customWidth="1"/>
    <col min="17" max="17" width="12.5546875" style="1" customWidth="1"/>
    <col min="18" max="18" width="11.33203125" style="1" customWidth="1"/>
    <col min="19" max="19" width="9.109375" style="1" customWidth="1"/>
    <col min="20" max="20" width="9.6640625" style="1" customWidth="1"/>
    <col min="21" max="22" width="12.88671875" style="1" customWidth="1"/>
    <col min="23" max="23" width="9.33203125" style="1" customWidth="1"/>
    <col min="24" max="16384" width="9.109375" style="1"/>
  </cols>
  <sheetData>
    <row r="1" spans="1:21" s="334" customFormat="1" x14ac:dyDescent="0.3">
      <c r="B1" s="334" t="s">
        <v>113</v>
      </c>
      <c r="M1" s="347"/>
    </row>
    <row r="2" spans="1:21" s="326" customFormat="1" x14ac:dyDescent="0.3">
      <c r="B2" s="334" t="s">
        <v>105</v>
      </c>
      <c r="C2" s="334"/>
      <c r="D2" s="334"/>
      <c r="E2" s="334"/>
      <c r="M2" s="347"/>
    </row>
    <row r="3" spans="1:21" s="326" customFormat="1" x14ac:dyDescent="0.3">
      <c r="B3" s="334" t="s">
        <v>106</v>
      </c>
      <c r="C3" s="334"/>
      <c r="D3" s="334"/>
      <c r="E3" s="334"/>
      <c r="J3" s="327"/>
      <c r="K3" s="327"/>
      <c r="L3" s="327"/>
      <c r="M3" s="347"/>
    </row>
    <row r="4" spans="1:21" s="326" customFormat="1" x14ac:dyDescent="0.3">
      <c r="J4" s="327"/>
      <c r="K4" s="327"/>
      <c r="L4" s="327"/>
      <c r="M4" s="347"/>
    </row>
    <row r="5" spans="1:21" x14ac:dyDescent="0.3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46"/>
    </row>
    <row r="6" spans="1:21" x14ac:dyDescent="0.3">
      <c r="A6" s="351" t="s">
        <v>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46"/>
    </row>
    <row r="7" spans="1:21" x14ac:dyDescent="0.3">
      <c r="A7" s="351" t="s">
        <v>131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46"/>
    </row>
    <row r="8" spans="1:21" ht="16.2" thickBot="1" x14ac:dyDescent="0.35">
      <c r="B8" s="1" t="s">
        <v>88</v>
      </c>
      <c r="K8" s="1">
        <v>3092.4</v>
      </c>
      <c r="U8" s="103"/>
    </row>
    <row r="9" spans="1:21" ht="20.25" customHeight="1" thickBot="1" x14ac:dyDescent="0.35">
      <c r="A9" s="139"/>
      <c r="B9" s="74" t="s">
        <v>2</v>
      </c>
      <c r="C9" s="314" t="s">
        <v>3</v>
      </c>
      <c r="D9" s="75" t="s">
        <v>4</v>
      </c>
      <c r="E9" s="75" t="s">
        <v>5</v>
      </c>
      <c r="F9" s="76" t="s">
        <v>6</v>
      </c>
      <c r="G9" s="140" t="s">
        <v>104</v>
      </c>
      <c r="M9" s="1"/>
    </row>
    <row r="10" spans="1:21" ht="16.2" x14ac:dyDescent="0.35">
      <c r="A10" s="137" t="s">
        <v>7</v>
      </c>
      <c r="B10" s="82" t="s">
        <v>8</v>
      </c>
      <c r="C10" s="302"/>
      <c r="D10" s="71">
        <f t="shared" ref="D10:E10" si="0">SUM(D11:D17)</f>
        <v>46138.607999999993</v>
      </c>
      <c r="E10" s="71">
        <f t="shared" si="0"/>
        <v>46138.607999999993</v>
      </c>
      <c r="F10" s="72">
        <f>SUM(F11:F17)</f>
        <v>39335.327999999994</v>
      </c>
      <c r="G10" s="248">
        <f>SUM(D10:F10)</f>
        <v>131612.54399999999</v>
      </c>
      <c r="M10" s="1"/>
    </row>
    <row r="11" spans="1:21" ht="16.2" x14ac:dyDescent="0.35">
      <c r="A11" s="132" t="s">
        <v>9</v>
      </c>
      <c r="B11" s="83" t="s">
        <v>10</v>
      </c>
      <c r="C11" s="298">
        <v>9.2799999999999994</v>
      </c>
      <c r="D11" s="4">
        <f>C11*$K$8</f>
        <v>28697.471999999998</v>
      </c>
      <c r="E11" s="4">
        <f>C11*$K$8</f>
        <v>28697.471999999998</v>
      </c>
      <c r="F11" s="50">
        <f>C11*$K$8</f>
        <v>28697.471999999998</v>
      </c>
      <c r="G11" s="210">
        <f>SUM(D11:F11)</f>
        <v>86092.415999999997</v>
      </c>
      <c r="M11" s="1"/>
    </row>
    <row r="12" spans="1:21" ht="16.2" x14ac:dyDescent="0.35">
      <c r="A12" s="132" t="s">
        <v>11</v>
      </c>
      <c r="B12" s="83" t="s">
        <v>12</v>
      </c>
      <c r="C12" s="298">
        <v>2.57</v>
      </c>
      <c r="D12" s="4">
        <f t="shared" ref="D12:D17" si="1">C12*$K$8</f>
        <v>7947.4679999999998</v>
      </c>
      <c r="E12" s="4">
        <f t="shared" ref="E12:E17" si="2">C12*$K$8</f>
        <v>7947.4679999999998</v>
      </c>
      <c r="F12" s="50">
        <f t="shared" ref="F12:F17" si="3">C12*$K$8</f>
        <v>7947.4679999999998</v>
      </c>
      <c r="G12" s="210">
        <f t="shared" ref="G12:G17" si="4">SUM(D12:F12)</f>
        <v>23842.403999999999</v>
      </c>
      <c r="M12" s="1"/>
    </row>
    <row r="13" spans="1:21" ht="16.2" x14ac:dyDescent="0.35">
      <c r="A13" s="132" t="s">
        <v>13</v>
      </c>
      <c r="B13" s="83" t="s">
        <v>23</v>
      </c>
      <c r="C13" s="298">
        <v>2.2000000000000002</v>
      </c>
      <c r="D13" s="4">
        <f t="shared" si="1"/>
        <v>6803.2800000000007</v>
      </c>
      <c r="E13" s="4">
        <f t="shared" si="2"/>
        <v>6803.2800000000007</v>
      </c>
      <c r="F13" s="50">
        <v>0</v>
      </c>
      <c r="G13" s="210">
        <f t="shared" si="4"/>
        <v>13606.560000000001</v>
      </c>
      <c r="M13" s="1"/>
    </row>
    <row r="14" spans="1:21" ht="16.2" x14ac:dyDescent="0.35">
      <c r="A14" s="132" t="s">
        <v>24</v>
      </c>
      <c r="B14" s="83" t="s">
        <v>25</v>
      </c>
      <c r="C14" s="298"/>
      <c r="D14" s="4">
        <f t="shared" si="1"/>
        <v>0</v>
      </c>
      <c r="E14" s="4">
        <f t="shared" si="2"/>
        <v>0</v>
      </c>
      <c r="F14" s="50">
        <f t="shared" si="3"/>
        <v>0</v>
      </c>
      <c r="G14" s="210">
        <f t="shared" si="4"/>
        <v>0</v>
      </c>
      <c r="M14" s="1"/>
    </row>
    <row r="15" spans="1:21" ht="16.2" x14ac:dyDescent="0.35">
      <c r="A15" s="132" t="s">
        <v>26</v>
      </c>
      <c r="B15" s="83" t="s">
        <v>14</v>
      </c>
      <c r="C15" s="298">
        <v>0.87</v>
      </c>
      <c r="D15" s="4">
        <f t="shared" si="1"/>
        <v>2690.3879999999999</v>
      </c>
      <c r="E15" s="4">
        <f t="shared" si="2"/>
        <v>2690.3879999999999</v>
      </c>
      <c r="F15" s="50">
        <f t="shared" si="3"/>
        <v>2690.3879999999999</v>
      </c>
      <c r="G15" s="210">
        <f t="shared" si="4"/>
        <v>8071.1639999999998</v>
      </c>
      <c r="M15" s="1"/>
    </row>
    <row r="16" spans="1:21" ht="16.2" x14ac:dyDescent="0.35">
      <c r="A16" s="132" t="s">
        <v>27</v>
      </c>
      <c r="B16" s="83" t="s">
        <v>28</v>
      </c>
      <c r="C16" s="306">
        <v>0</v>
      </c>
      <c r="D16" s="4">
        <f t="shared" si="1"/>
        <v>0</v>
      </c>
      <c r="E16" s="4">
        <f t="shared" si="2"/>
        <v>0</v>
      </c>
      <c r="F16" s="50">
        <f t="shared" si="3"/>
        <v>0</v>
      </c>
      <c r="G16" s="210">
        <f t="shared" si="4"/>
        <v>0</v>
      </c>
      <c r="M16" s="1"/>
    </row>
    <row r="17" spans="1:13" ht="16.2" thickBot="1" x14ac:dyDescent="0.35">
      <c r="A17" s="132" t="s">
        <v>29</v>
      </c>
      <c r="B17" s="84" t="s">
        <v>30</v>
      </c>
      <c r="C17" s="294">
        <v>0</v>
      </c>
      <c r="D17" s="7">
        <f t="shared" si="1"/>
        <v>0</v>
      </c>
      <c r="E17" s="7">
        <f t="shared" si="2"/>
        <v>0</v>
      </c>
      <c r="F17" s="60">
        <f t="shared" si="3"/>
        <v>0</v>
      </c>
      <c r="G17" s="211">
        <f t="shared" si="4"/>
        <v>0</v>
      </c>
      <c r="M17" s="1"/>
    </row>
    <row r="18" spans="1:13" s="22" customFormat="1" ht="16.8" thickBot="1" x14ac:dyDescent="0.4">
      <c r="A18" s="133" t="s">
        <v>37</v>
      </c>
      <c r="B18" s="117" t="s">
        <v>15</v>
      </c>
      <c r="C18" s="295">
        <f>C11+C12+C13+C15</f>
        <v>14.92</v>
      </c>
      <c r="D18" s="25">
        <v>27975.81</v>
      </c>
      <c r="E18" s="25">
        <v>35327.94</v>
      </c>
      <c r="F18" s="61">
        <f>41659.46+4200</f>
        <v>45859.46</v>
      </c>
      <c r="G18" s="197">
        <f>SUM(D18:F18)+G19</f>
        <v>111563.20999999999</v>
      </c>
    </row>
    <row r="19" spans="1:13" x14ac:dyDescent="0.3">
      <c r="A19" s="132"/>
      <c r="B19" s="83" t="s">
        <v>111</v>
      </c>
      <c r="C19" s="271"/>
      <c r="D19" s="33">
        <v>800</v>
      </c>
      <c r="E19" s="33">
        <v>800</v>
      </c>
      <c r="F19" s="245">
        <v>800</v>
      </c>
      <c r="G19" s="249">
        <f>SUM(D19:F19)</f>
        <v>2400</v>
      </c>
      <c r="M19" s="1"/>
    </row>
    <row r="20" spans="1:13" ht="16.2" thickBot="1" x14ac:dyDescent="0.35">
      <c r="A20" s="132"/>
      <c r="B20" s="84"/>
      <c r="C20" s="269"/>
      <c r="D20" s="7"/>
      <c r="E20" s="7"/>
      <c r="F20" s="60"/>
      <c r="G20" s="211"/>
      <c r="M20" s="1"/>
    </row>
    <row r="21" spans="1:13" ht="20.25" customHeight="1" thickBot="1" x14ac:dyDescent="0.35">
      <c r="A21" s="132" t="s">
        <v>16</v>
      </c>
      <c r="B21" s="162" t="s">
        <v>17</v>
      </c>
      <c r="C21" s="268"/>
      <c r="D21" s="27">
        <f>SUM(D22:D33)</f>
        <v>35805.352000000006</v>
      </c>
      <c r="E21" s="27">
        <f t="shared" ref="E21:F21" si="5">SUM(E22:E33)</f>
        <v>35693.271999999997</v>
      </c>
      <c r="F21" s="78">
        <f t="shared" si="5"/>
        <v>27038.932000000001</v>
      </c>
      <c r="G21" s="208">
        <f>SUM(D21:F21)</f>
        <v>98537.556000000011</v>
      </c>
      <c r="M21" s="1"/>
    </row>
    <row r="22" spans="1:13" ht="16.2" x14ac:dyDescent="0.35">
      <c r="A22" s="132" t="s">
        <v>18</v>
      </c>
      <c r="B22" s="86" t="s">
        <v>12</v>
      </c>
      <c r="C22" s="297">
        <v>2.57</v>
      </c>
      <c r="D22" s="12">
        <f t="shared" ref="D22:D31" si="6">C22*$K$8</f>
        <v>7947.4679999999998</v>
      </c>
      <c r="E22" s="12">
        <f t="shared" ref="E22:E31" si="7">C22*$K$8</f>
        <v>7947.4679999999998</v>
      </c>
      <c r="F22" s="52">
        <f t="shared" ref="F22:F31" si="8">C22*$K$8</f>
        <v>7947.4679999999998</v>
      </c>
      <c r="G22" s="209">
        <f>SUM(D22:F22)</f>
        <v>23842.403999999999</v>
      </c>
      <c r="M22" s="1"/>
    </row>
    <row r="23" spans="1:13" ht="16.2" x14ac:dyDescent="0.35">
      <c r="A23" s="132" t="s">
        <v>19</v>
      </c>
      <c r="B23" s="83" t="s">
        <v>44</v>
      </c>
      <c r="C23" s="298">
        <v>3.99</v>
      </c>
      <c r="D23" s="4">
        <f t="shared" si="6"/>
        <v>12338.676000000001</v>
      </c>
      <c r="E23" s="4">
        <f t="shared" si="7"/>
        <v>12338.676000000001</v>
      </c>
      <c r="F23" s="50">
        <f t="shared" si="8"/>
        <v>12338.676000000001</v>
      </c>
      <c r="G23" s="210">
        <f t="shared" ref="G23:G42" si="9">SUM(D23:F23)</f>
        <v>37016.028000000006</v>
      </c>
      <c r="M23" s="1"/>
    </row>
    <row r="24" spans="1:13" ht="16.8" thickBot="1" x14ac:dyDescent="0.4">
      <c r="A24" s="135" t="s">
        <v>20</v>
      </c>
      <c r="B24" s="84" t="s">
        <v>23</v>
      </c>
      <c r="C24" s="299">
        <v>2.2000000000000002</v>
      </c>
      <c r="D24" s="7">
        <f t="shared" si="6"/>
        <v>6803.2800000000007</v>
      </c>
      <c r="E24" s="7">
        <v>6803</v>
      </c>
      <c r="F24" s="60">
        <v>0</v>
      </c>
      <c r="G24" s="211">
        <f t="shared" si="9"/>
        <v>13606.28</v>
      </c>
      <c r="M24" s="1"/>
    </row>
    <row r="25" spans="1:13" ht="18.75" customHeight="1" thickBot="1" x14ac:dyDescent="0.4">
      <c r="A25" s="139" t="s">
        <v>21</v>
      </c>
      <c r="B25" s="88" t="s">
        <v>45</v>
      </c>
      <c r="C25" s="270"/>
      <c r="D25" s="17">
        <v>953</v>
      </c>
      <c r="E25" s="17">
        <v>1739</v>
      </c>
      <c r="F25" s="161">
        <v>970</v>
      </c>
      <c r="G25" s="197">
        <f t="shared" si="9"/>
        <v>3662</v>
      </c>
      <c r="M25" s="1"/>
    </row>
    <row r="26" spans="1:13" ht="16.2" x14ac:dyDescent="0.35">
      <c r="A26" s="137" t="s">
        <v>31</v>
      </c>
      <c r="B26" s="86" t="s">
        <v>46</v>
      </c>
      <c r="C26" s="308">
        <v>1</v>
      </c>
      <c r="D26" s="12">
        <f t="shared" si="6"/>
        <v>3092.4</v>
      </c>
      <c r="E26" s="12">
        <f t="shared" si="7"/>
        <v>3092.4</v>
      </c>
      <c r="F26" s="52">
        <f t="shared" si="8"/>
        <v>3092.4</v>
      </c>
      <c r="G26" s="209">
        <f t="shared" si="9"/>
        <v>9277.2000000000007</v>
      </c>
      <c r="M26" s="1"/>
    </row>
    <row r="27" spans="1:13" ht="16.2" x14ac:dyDescent="0.35">
      <c r="A27" s="132" t="s">
        <v>32</v>
      </c>
      <c r="B27" s="83" t="s">
        <v>42</v>
      </c>
      <c r="C27" s="299">
        <v>0.35</v>
      </c>
      <c r="D27" s="4">
        <f t="shared" si="6"/>
        <v>1082.3399999999999</v>
      </c>
      <c r="E27" s="4">
        <f t="shared" si="7"/>
        <v>1082.3399999999999</v>
      </c>
      <c r="F27" s="50"/>
      <c r="G27" s="210">
        <f t="shared" si="9"/>
        <v>2164.6799999999998</v>
      </c>
      <c r="M27" s="1"/>
    </row>
    <row r="28" spans="1:13" ht="16.2" x14ac:dyDescent="0.35">
      <c r="A28" s="134" t="s">
        <v>33</v>
      </c>
      <c r="B28" s="83" t="s">
        <v>14</v>
      </c>
      <c r="C28" s="298">
        <v>0.87</v>
      </c>
      <c r="D28" s="4">
        <f t="shared" si="6"/>
        <v>2690.3879999999999</v>
      </c>
      <c r="E28" s="4">
        <f t="shared" si="7"/>
        <v>2690.3879999999999</v>
      </c>
      <c r="F28" s="50">
        <f t="shared" si="8"/>
        <v>2690.3879999999999</v>
      </c>
      <c r="G28" s="210">
        <f t="shared" si="9"/>
        <v>8071.1639999999998</v>
      </c>
      <c r="M28" s="1"/>
    </row>
    <row r="29" spans="1:13" hidden="1" x14ac:dyDescent="0.3">
      <c r="A29" s="132" t="s">
        <v>34</v>
      </c>
      <c r="B29" s="83" t="s">
        <v>28</v>
      </c>
      <c r="C29" s="5"/>
      <c r="D29" s="4">
        <f t="shared" si="6"/>
        <v>0</v>
      </c>
      <c r="E29" s="4">
        <f t="shared" si="7"/>
        <v>0</v>
      </c>
      <c r="F29" s="50">
        <f t="shared" si="8"/>
        <v>0</v>
      </c>
      <c r="G29" s="210">
        <f t="shared" si="9"/>
        <v>0</v>
      </c>
      <c r="M29" s="1"/>
    </row>
    <row r="30" spans="1:13" hidden="1" x14ac:dyDescent="0.3">
      <c r="A30" s="132" t="s">
        <v>35</v>
      </c>
      <c r="B30" s="83" t="s">
        <v>30</v>
      </c>
      <c r="C30" s="5"/>
      <c r="D30" s="4">
        <f t="shared" si="6"/>
        <v>0</v>
      </c>
      <c r="E30" s="4">
        <f t="shared" si="7"/>
        <v>0</v>
      </c>
      <c r="F30" s="50">
        <f t="shared" si="8"/>
        <v>0</v>
      </c>
      <c r="G30" s="210">
        <f t="shared" si="9"/>
        <v>0</v>
      </c>
      <c r="M30" s="1"/>
    </row>
    <row r="31" spans="1:13" x14ac:dyDescent="0.3">
      <c r="A31" s="132" t="s">
        <v>36</v>
      </c>
      <c r="B31" s="83" t="s">
        <v>25</v>
      </c>
      <c r="C31" s="5"/>
      <c r="D31" s="4">
        <f t="shared" si="6"/>
        <v>0</v>
      </c>
      <c r="E31" s="4">
        <f t="shared" si="7"/>
        <v>0</v>
      </c>
      <c r="F31" s="50">
        <f t="shared" si="8"/>
        <v>0</v>
      </c>
      <c r="G31" s="210">
        <f t="shared" si="9"/>
        <v>0</v>
      </c>
      <c r="M31" s="1"/>
    </row>
    <row r="32" spans="1:13" hidden="1" x14ac:dyDescent="0.3">
      <c r="A32" s="132" t="s">
        <v>38</v>
      </c>
      <c r="B32" s="83" t="s">
        <v>22</v>
      </c>
      <c r="C32" s="5"/>
      <c r="D32" s="4"/>
      <c r="E32" s="4"/>
      <c r="F32" s="50"/>
      <c r="G32" s="210">
        <f t="shared" si="9"/>
        <v>0</v>
      </c>
      <c r="M32" s="1"/>
    </row>
    <row r="33" spans="1:13" x14ac:dyDescent="0.3">
      <c r="A33" s="132" t="s">
        <v>47</v>
      </c>
      <c r="B33" s="83" t="s">
        <v>101</v>
      </c>
      <c r="C33" s="5"/>
      <c r="D33" s="4">
        <f>SUM(D36:D42)</f>
        <v>897.8</v>
      </c>
      <c r="E33" s="4">
        <f t="shared" ref="E33:F33" si="10">SUM(E36:E42)</f>
        <v>0</v>
      </c>
      <c r="F33" s="50">
        <f t="shared" si="10"/>
        <v>0</v>
      </c>
      <c r="G33" s="210">
        <f t="shared" si="9"/>
        <v>897.8</v>
      </c>
      <c r="J33" s="344" t="s">
        <v>117</v>
      </c>
      <c r="M33" s="1"/>
    </row>
    <row r="34" spans="1:13" x14ac:dyDescent="0.3">
      <c r="A34" s="132"/>
      <c r="B34" s="83" t="s">
        <v>43</v>
      </c>
      <c r="C34" s="2"/>
      <c r="D34" s="4"/>
      <c r="E34" s="4"/>
      <c r="F34" s="50"/>
      <c r="G34" s="210">
        <f t="shared" si="9"/>
        <v>0</v>
      </c>
      <c r="M34" s="1"/>
    </row>
    <row r="35" spans="1:13" x14ac:dyDescent="0.3">
      <c r="A35" s="132"/>
      <c r="B35" s="83" t="s">
        <v>49</v>
      </c>
      <c r="C35" s="2"/>
      <c r="D35" s="4"/>
      <c r="E35" s="4"/>
      <c r="F35" s="50"/>
      <c r="G35" s="210">
        <f t="shared" si="9"/>
        <v>0</v>
      </c>
      <c r="M35" s="1"/>
    </row>
    <row r="36" spans="1:13" x14ac:dyDescent="0.3">
      <c r="A36" s="132"/>
      <c r="B36" s="83" t="s">
        <v>50</v>
      </c>
      <c r="C36" s="2"/>
      <c r="D36" s="4"/>
      <c r="E36" s="4"/>
      <c r="F36" s="50"/>
      <c r="G36" s="210">
        <f t="shared" si="9"/>
        <v>0</v>
      </c>
      <c r="M36" s="1"/>
    </row>
    <row r="37" spans="1:13" x14ac:dyDescent="0.3">
      <c r="A37" s="132"/>
      <c r="B37" s="83" t="s">
        <v>85</v>
      </c>
      <c r="C37" s="2"/>
      <c r="D37" s="4">
        <v>897.8</v>
      </c>
      <c r="E37" s="4"/>
      <c r="F37" s="50"/>
      <c r="G37" s="210">
        <f t="shared" si="9"/>
        <v>897.8</v>
      </c>
      <c r="M37" s="1"/>
    </row>
    <row r="38" spans="1:13" x14ac:dyDescent="0.3">
      <c r="A38" s="132"/>
      <c r="B38" s="83" t="s">
        <v>70</v>
      </c>
      <c r="C38" s="2"/>
      <c r="D38" s="4"/>
      <c r="E38" s="4"/>
      <c r="F38" s="50"/>
      <c r="G38" s="65">
        <f t="shared" si="9"/>
        <v>0</v>
      </c>
      <c r="M38" s="1"/>
    </row>
    <row r="39" spans="1:13" x14ac:dyDescent="0.3">
      <c r="A39" s="132"/>
      <c r="B39" s="83"/>
      <c r="C39" s="2"/>
      <c r="D39" s="4"/>
      <c r="E39" s="4"/>
      <c r="F39" s="50"/>
      <c r="G39" s="65">
        <f t="shared" si="9"/>
        <v>0</v>
      </c>
      <c r="M39" s="1"/>
    </row>
    <row r="40" spans="1:13" x14ac:dyDescent="0.3">
      <c r="A40" s="132"/>
      <c r="B40" s="83"/>
      <c r="C40" s="2"/>
      <c r="D40" s="4"/>
      <c r="E40" s="4"/>
      <c r="F40" s="50"/>
      <c r="G40" s="65">
        <f t="shared" si="9"/>
        <v>0</v>
      </c>
      <c r="M40" s="1"/>
    </row>
    <row r="41" spans="1:13" x14ac:dyDescent="0.3">
      <c r="A41" s="132"/>
      <c r="B41" s="83"/>
      <c r="C41" s="2"/>
      <c r="D41" s="4"/>
      <c r="E41" s="4"/>
      <c r="F41" s="50"/>
      <c r="G41" s="65">
        <f t="shared" si="9"/>
        <v>0</v>
      </c>
      <c r="M41" s="1"/>
    </row>
    <row r="42" spans="1:13" ht="16.2" thickBot="1" x14ac:dyDescent="0.35">
      <c r="A42" s="132"/>
      <c r="B42" s="84"/>
      <c r="C42" s="6"/>
      <c r="D42" s="7"/>
      <c r="E42" s="7"/>
      <c r="F42" s="60"/>
      <c r="G42" s="66">
        <f t="shared" si="9"/>
        <v>0</v>
      </c>
      <c r="M42" s="1"/>
    </row>
    <row r="43" spans="1:13" ht="16.2" thickBot="1" x14ac:dyDescent="0.35">
      <c r="A43" s="138"/>
      <c r="B43" s="85" t="s">
        <v>40</v>
      </c>
      <c r="C43" s="38"/>
      <c r="D43" s="36"/>
      <c r="E43" s="36"/>
      <c r="F43" s="51"/>
      <c r="G43" s="67">
        <f>G18-G21</f>
        <v>13025.65399999998</v>
      </c>
      <c r="H43" s="14"/>
      <c r="M43" s="1"/>
    </row>
    <row r="44" spans="1:13" x14ac:dyDescent="0.3">
      <c r="M44" s="1"/>
    </row>
    <row r="45" spans="1:13" x14ac:dyDescent="0.3">
      <c r="C45" s="14"/>
      <c r="G45" s="14"/>
      <c r="M45" s="1"/>
    </row>
    <row r="46" spans="1:13" x14ac:dyDescent="0.3">
      <c r="C46" s="14"/>
    </row>
  </sheetData>
  <mergeCells count="3">
    <mergeCell ref="A5:L5"/>
    <mergeCell ref="A6:L6"/>
    <mergeCell ref="A7:L7"/>
  </mergeCells>
  <pageMargins left="0.23622047244094491" right="0.23622047244094491" top="0.74803149606299213" bottom="0.74803149606299213" header="0.31496062992125984" footer="0.31496062992125984"/>
  <pageSetup paperSize="9" scale="6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21</vt:i4>
      </vt:variant>
    </vt:vector>
  </HeadingPairs>
  <TitlesOfParts>
    <vt:vector size="44" baseType="lpstr">
      <vt:lpstr>бог59</vt:lpstr>
      <vt:lpstr>бог57</vt:lpstr>
      <vt:lpstr>бог61</vt:lpstr>
      <vt:lpstr>кр.пар.21индексация</vt:lpstr>
      <vt:lpstr>кр.пар23 </vt:lpstr>
      <vt:lpstr>кр.пар.25 индексация</vt:lpstr>
      <vt:lpstr>кр.пар31индексация</vt:lpstr>
      <vt:lpstr>кр.пар27 индексация</vt:lpstr>
      <vt:lpstr>кр.пар29</vt:lpstr>
      <vt:lpstr>кр.пар34</vt:lpstr>
      <vt:lpstr>М.Гор2</vt:lpstr>
      <vt:lpstr>М.Гор4</vt:lpstr>
      <vt:lpstr>косм11</vt:lpstr>
      <vt:lpstr>М.Гор5 индексация</vt:lpstr>
      <vt:lpstr>сов 32</vt:lpstr>
      <vt:lpstr>кос1в</vt:lpstr>
      <vt:lpstr>сов34</vt:lpstr>
      <vt:lpstr>кос9</vt:lpstr>
      <vt:lpstr>кос15</vt:lpstr>
      <vt:lpstr>косм19</vt:lpstr>
      <vt:lpstr>юб2</vt:lpstr>
      <vt:lpstr>юб10</vt:lpstr>
      <vt:lpstr>дзерж6</vt:lpstr>
      <vt:lpstr>бог57!Область_печати</vt:lpstr>
      <vt:lpstr>бог59!Область_печати</vt:lpstr>
      <vt:lpstr>бог61!Область_печати</vt:lpstr>
      <vt:lpstr>дзерж6!Область_печати</vt:lpstr>
      <vt:lpstr>кос15!Область_печати</vt:lpstr>
      <vt:lpstr>кос1в!Область_печати</vt:lpstr>
      <vt:lpstr>кос9!Область_печати</vt:lpstr>
      <vt:lpstr>косм19!Область_печати</vt:lpstr>
      <vt:lpstr>кр.пар.21индексация!Область_печати</vt:lpstr>
      <vt:lpstr>'кр.пар.25 индексация'!Область_печати</vt:lpstr>
      <vt:lpstr>'кр.пар23 '!Область_печати</vt:lpstr>
      <vt:lpstr>'кр.пар27 индексация'!Область_печати</vt:lpstr>
      <vt:lpstr>кр.пар29!Область_печати</vt:lpstr>
      <vt:lpstr>кр.пар34!Область_печати</vt:lpstr>
      <vt:lpstr>М.Гор2!Область_печати</vt:lpstr>
      <vt:lpstr>М.Гор4!Область_печати</vt:lpstr>
      <vt:lpstr>'М.Гор5 индексация'!Область_печати</vt:lpstr>
      <vt:lpstr>'сов 32'!Область_печати</vt:lpstr>
      <vt:lpstr>сов34!Область_печати</vt:lpstr>
      <vt:lpstr>юб10!Область_печати</vt:lpstr>
      <vt:lpstr>юб2!Область_печати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2023-04-24T06:54:31Z</dcterms:modified>
</cp:coreProperties>
</file>