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ир71" sheetId="19" r:id="rId1"/>
    <sheet name="кир73" sheetId="20" r:id="rId2"/>
    <sheet name="окт74" sheetId="14" r:id="rId3"/>
    <sheet name="окт91" sheetId="4" r:id="rId4"/>
    <sheet name="окт128" sheetId="25" r:id="rId5"/>
    <sheet name="окт134" sheetId="31" r:id="rId6"/>
    <sheet name="окт144а" sheetId="11" r:id="rId7"/>
    <sheet name="окт148а" sheetId="10" r:id="rId8"/>
    <sheet name="пар4" sheetId="26" r:id="rId9"/>
    <sheet name="Лист1" sheetId="32" r:id="rId10"/>
  </sheets>
  <definedNames>
    <definedName name="_xlnm.Print_Area" localSheetId="4">окт128!$A$1:$X$43</definedName>
    <definedName name="_xlnm.Print_Area" localSheetId="6">окт144а!$A$2:$X$54</definedName>
    <definedName name="_xlnm.Print_Area" localSheetId="7">окт148а!$A$1:$W$77</definedName>
    <definedName name="_xlnm.Print_Area" localSheetId="3">окт91!$A$5:$V$45</definedName>
  </definedNames>
  <calcPr calcId="124519"/>
</workbook>
</file>

<file path=xl/calcChain.xml><?xml version="1.0" encoding="utf-8"?>
<calcChain xmlns="http://schemas.openxmlformats.org/spreadsheetml/2006/main">
  <c r="O38" i="26"/>
  <c r="O28" i="11"/>
  <c r="O27"/>
  <c r="O26"/>
  <c r="O24"/>
  <c r="O23"/>
  <c r="O22"/>
  <c r="N28"/>
  <c r="N27"/>
  <c r="N26"/>
  <c r="N24"/>
  <c r="N23"/>
  <c r="N22"/>
  <c r="M28"/>
  <c r="M27"/>
  <c r="M26"/>
  <c r="M24"/>
  <c r="M23"/>
  <c r="M2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7" i="25"/>
  <c r="O26"/>
  <c r="O24"/>
  <c r="O23"/>
  <c r="O22"/>
  <c r="N27"/>
  <c r="N26"/>
  <c r="N24"/>
  <c r="N23"/>
  <c r="N22"/>
  <c r="M27"/>
  <c r="M26"/>
  <c r="M24"/>
  <c r="M23"/>
  <c r="M2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9" i="14"/>
  <c r="O28"/>
  <c r="O27"/>
  <c r="O25"/>
  <c r="O24"/>
  <c r="O23"/>
  <c r="N29"/>
  <c r="N28"/>
  <c r="N27"/>
  <c r="N25"/>
  <c r="N24"/>
  <c r="N23"/>
  <c r="M29"/>
  <c r="M28"/>
  <c r="M27"/>
  <c r="M25"/>
  <c r="M24"/>
  <c r="M23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7" i="31"/>
  <c r="O26"/>
  <c r="O25"/>
  <c r="O24"/>
  <c r="O22"/>
  <c r="O21"/>
  <c r="O20"/>
  <c r="N27"/>
  <c r="N26"/>
  <c r="N25"/>
  <c r="N24"/>
  <c r="N22"/>
  <c r="N21"/>
  <c r="N20"/>
  <c r="M27"/>
  <c r="M26"/>
  <c r="M25"/>
  <c r="M24"/>
  <c r="M22"/>
  <c r="M21"/>
  <c r="M20"/>
  <c r="O16"/>
  <c r="O15"/>
  <c r="O14"/>
  <c r="O10"/>
  <c r="N16"/>
  <c r="N15"/>
  <c r="N14"/>
  <c r="N10"/>
  <c r="M16"/>
  <c r="M15"/>
  <c r="M14"/>
  <c r="M10"/>
  <c r="L9"/>
  <c r="O63" i="10"/>
  <c r="O62"/>
  <c r="O60"/>
  <c r="O59"/>
  <c r="O58"/>
  <c r="N63"/>
  <c r="N62"/>
  <c r="N60"/>
  <c r="N59"/>
  <c r="N58"/>
  <c r="M63"/>
  <c r="M62"/>
  <c r="M60"/>
  <c r="M59"/>
  <c r="M58"/>
  <c r="O53"/>
  <c r="O52"/>
  <c r="O51"/>
  <c r="O50"/>
  <c r="O49"/>
  <c r="O48"/>
  <c r="O47"/>
  <c r="N53"/>
  <c r="N52"/>
  <c r="N51"/>
  <c r="N50"/>
  <c r="N49"/>
  <c r="N48"/>
  <c r="N47"/>
  <c r="M53"/>
  <c r="M52"/>
  <c r="M51"/>
  <c r="M50"/>
  <c r="M49"/>
  <c r="M48"/>
  <c r="M47"/>
  <c r="L46"/>
  <c r="O29" i="4"/>
  <c r="O28"/>
  <c r="O27"/>
  <c r="O25"/>
  <c r="O24"/>
  <c r="O23"/>
  <c r="N29"/>
  <c r="N28"/>
  <c r="N27"/>
  <c r="N25"/>
  <c r="N24"/>
  <c r="N23"/>
  <c r="M29"/>
  <c r="M28"/>
  <c r="M27"/>
  <c r="M25"/>
  <c r="M24"/>
  <c r="M23"/>
  <c r="M1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1"/>
  <c r="L10"/>
  <c r="O30" i="20"/>
  <c r="O29"/>
  <c r="O27"/>
  <c r="O26"/>
  <c r="O25"/>
  <c r="N30"/>
  <c r="N29"/>
  <c r="N27"/>
  <c r="N26"/>
  <c r="N25"/>
  <c r="M30"/>
  <c r="M29"/>
  <c r="M27"/>
  <c r="M26"/>
  <c r="M25"/>
  <c r="O19"/>
  <c r="O18"/>
  <c r="O17"/>
  <c r="O13"/>
  <c r="O12"/>
  <c r="O11"/>
  <c r="N19"/>
  <c r="N18"/>
  <c r="N17"/>
  <c r="N13"/>
  <c r="N12"/>
  <c r="N11"/>
  <c r="M19"/>
  <c r="M18"/>
  <c r="M17"/>
  <c r="M13"/>
  <c r="M12"/>
  <c r="M11"/>
  <c r="L10"/>
  <c r="O32" i="19"/>
  <c r="O31"/>
  <c r="O29"/>
  <c r="O28"/>
  <c r="O27"/>
  <c r="N32"/>
  <c r="N31"/>
  <c r="N29"/>
  <c r="N28"/>
  <c r="N27"/>
  <c r="M32"/>
  <c r="M31"/>
  <c r="M29"/>
  <c r="M28"/>
  <c r="M27"/>
  <c r="O20"/>
  <c r="O19"/>
  <c r="O15"/>
  <c r="O14"/>
  <c r="O13"/>
  <c r="O12"/>
  <c r="N20"/>
  <c r="N19"/>
  <c r="N15"/>
  <c r="N14"/>
  <c r="N13"/>
  <c r="N12"/>
  <c r="M20"/>
  <c r="M19"/>
  <c r="M15"/>
  <c r="M14"/>
  <c r="M13"/>
  <c r="M12"/>
  <c r="K27"/>
  <c r="L11"/>
  <c r="T46" i="10"/>
  <c r="S46"/>
  <c r="R46"/>
  <c r="Q46"/>
  <c r="O46"/>
  <c r="N46"/>
  <c r="M46"/>
  <c r="K46"/>
  <c r="J46"/>
  <c r="I46"/>
  <c r="H46"/>
  <c r="G46"/>
  <c r="F46"/>
  <c r="E46"/>
  <c r="D46"/>
  <c r="C57"/>
  <c r="C46"/>
  <c r="S53"/>
  <c r="R53"/>
  <c r="Q53"/>
  <c r="T53" s="1"/>
  <c r="P53"/>
  <c r="J53"/>
  <c r="I53"/>
  <c r="H53"/>
  <c r="K53" s="1"/>
  <c r="F53"/>
  <c r="E53"/>
  <c r="D53"/>
  <c r="G53" s="1"/>
  <c r="U53" s="1"/>
  <c r="S52"/>
  <c r="R52"/>
  <c r="Q52"/>
  <c r="T52" s="1"/>
  <c r="P52"/>
  <c r="J52"/>
  <c r="I52"/>
  <c r="H52"/>
  <c r="K52" s="1"/>
  <c r="F52"/>
  <c r="E52"/>
  <c r="D52"/>
  <c r="G52" s="1"/>
  <c r="U52" s="1"/>
  <c r="S51"/>
  <c r="R51"/>
  <c r="Q51"/>
  <c r="T51" s="1"/>
  <c r="P51"/>
  <c r="J51"/>
  <c r="I51"/>
  <c r="H51"/>
  <c r="K51" s="1"/>
  <c r="F51"/>
  <c r="E51"/>
  <c r="D51"/>
  <c r="G51" s="1"/>
  <c r="U51" s="1"/>
  <c r="D13" i="11"/>
  <c r="D10" s="1"/>
  <c r="G10" s="1"/>
  <c r="T10"/>
  <c r="S10"/>
  <c r="R10"/>
  <c r="Q10"/>
  <c r="O10"/>
  <c r="N10"/>
  <c r="M10"/>
  <c r="K10"/>
  <c r="J10"/>
  <c r="I10"/>
  <c r="H10"/>
  <c r="F10"/>
  <c r="E10"/>
  <c r="C10"/>
  <c r="S17"/>
  <c r="R17"/>
  <c r="Q17"/>
  <c r="T17" s="1"/>
  <c r="P17"/>
  <c r="J17"/>
  <c r="I17"/>
  <c r="H17"/>
  <c r="K17" s="1"/>
  <c r="F17"/>
  <c r="E17"/>
  <c r="D17"/>
  <c r="G17" s="1"/>
  <c r="U17" s="1"/>
  <c r="S16"/>
  <c r="R16"/>
  <c r="Q16"/>
  <c r="T16" s="1"/>
  <c r="P16"/>
  <c r="J16"/>
  <c r="I16"/>
  <c r="H16"/>
  <c r="K16" s="1"/>
  <c r="F16"/>
  <c r="E16"/>
  <c r="D16"/>
  <c r="G16" s="1"/>
  <c r="U16" s="1"/>
  <c r="S15"/>
  <c r="R15"/>
  <c r="Q15"/>
  <c r="T15" s="1"/>
  <c r="P15"/>
  <c r="J15"/>
  <c r="I15"/>
  <c r="H15"/>
  <c r="K15" s="1"/>
  <c r="F15"/>
  <c r="E15"/>
  <c r="D15"/>
  <c r="G15" s="1"/>
  <c r="U15" s="1"/>
  <c r="T9" i="31"/>
  <c r="S9"/>
  <c r="R9"/>
  <c r="Q9"/>
  <c r="O9"/>
  <c r="N9"/>
  <c r="M9"/>
  <c r="K9"/>
  <c r="J9"/>
  <c r="I9"/>
  <c r="H9"/>
  <c r="G9"/>
  <c r="F9"/>
  <c r="E9"/>
  <c r="D9"/>
  <c r="C9"/>
  <c r="C19"/>
  <c r="S16"/>
  <c r="R16"/>
  <c r="Q16"/>
  <c r="T16" s="1"/>
  <c r="P16"/>
  <c r="J16"/>
  <c r="I16"/>
  <c r="H16"/>
  <c r="K16" s="1"/>
  <c r="F16"/>
  <c r="E16"/>
  <c r="D16"/>
  <c r="G16" s="1"/>
  <c r="U16" s="1"/>
  <c r="S15"/>
  <c r="R15"/>
  <c r="Q15"/>
  <c r="T15" s="1"/>
  <c r="P15"/>
  <c r="J15"/>
  <c r="I15"/>
  <c r="H15"/>
  <c r="K15" s="1"/>
  <c r="F15"/>
  <c r="E15"/>
  <c r="D15"/>
  <c r="G15" s="1"/>
  <c r="U15" s="1"/>
  <c r="S14"/>
  <c r="R14"/>
  <c r="Q14"/>
  <c r="T14" s="1"/>
  <c r="J14"/>
  <c r="I14"/>
  <c r="H14"/>
  <c r="K14" s="1"/>
  <c r="F14"/>
  <c r="E14"/>
  <c r="D14"/>
  <c r="T10" i="25"/>
  <c r="S10"/>
  <c r="R10"/>
  <c r="Q10"/>
  <c r="O10"/>
  <c r="N10"/>
  <c r="M10"/>
  <c r="K10"/>
  <c r="J10"/>
  <c r="I10"/>
  <c r="H10"/>
  <c r="G10"/>
  <c r="F10"/>
  <c r="E10"/>
  <c r="D10"/>
  <c r="C10"/>
  <c r="S17"/>
  <c r="R17"/>
  <c r="Q17"/>
  <c r="P17"/>
  <c r="J17"/>
  <c r="I17"/>
  <c r="H17"/>
  <c r="F17"/>
  <c r="E17"/>
  <c r="D17"/>
  <c r="G17" s="1"/>
  <c r="S16"/>
  <c r="R16"/>
  <c r="Q16"/>
  <c r="P16"/>
  <c r="J16"/>
  <c r="I16"/>
  <c r="H16"/>
  <c r="F16"/>
  <c r="E16"/>
  <c r="D16"/>
  <c r="G16" s="1"/>
  <c r="S15"/>
  <c r="R15"/>
  <c r="Q15"/>
  <c r="P15"/>
  <c r="J15"/>
  <c r="I15"/>
  <c r="H15"/>
  <c r="F15"/>
  <c r="E15"/>
  <c r="D15"/>
  <c r="G15" s="1"/>
  <c r="S10" i="4"/>
  <c r="R10"/>
  <c r="Q10"/>
  <c r="O10"/>
  <c r="N10"/>
  <c r="M10"/>
  <c r="K10"/>
  <c r="J10"/>
  <c r="I10"/>
  <c r="H10"/>
  <c r="G10"/>
  <c r="F10"/>
  <c r="E10"/>
  <c r="D10"/>
  <c r="C10"/>
  <c r="S17"/>
  <c r="R17"/>
  <c r="Q17"/>
  <c r="T17" s="1"/>
  <c r="P17"/>
  <c r="J17"/>
  <c r="I17"/>
  <c r="H17"/>
  <c r="K17" s="1"/>
  <c r="F17"/>
  <c r="E17"/>
  <c r="D17"/>
  <c r="G17" s="1"/>
  <c r="U17" s="1"/>
  <c r="S16"/>
  <c r="R16"/>
  <c r="Q16"/>
  <c r="T16" s="1"/>
  <c r="P16"/>
  <c r="J16"/>
  <c r="I16"/>
  <c r="H16"/>
  <c r="K16" s="1"/>
  <c r="F16"/>
  <c r="E16"/>
  <c r="D16"/>
  <c r="G16" s="1"/>
  <c r="S15"/>
  <c r="R15"/>
  <c r="Q15"/>
  <c r="T15" s="1"/>
  <c r="P15"/>
  <c r="J15"/>
  <c r="I15"/>
  <c r="K15" s="1"/>
  <c r="H15"/>
  <c r="F15"/>
  <c r="E15"/>
  <c r="G15" s="1"/>
  <c r="D15"/>
  <c r="C10" i="14"/>
  <c r="S17"/>
  <c r="R17"/>
  <c r="Q17"/>
  <c r="T17" s="1"/>
  <c r="J17"/>
  <c r="I17"/>
  <c r="H17"/>
  <c r="K17" s="1"/>
  <c r="F17"/>
  <c r="E17"/>
  <c r="D17"/>
  <c r="S16"/>
  <c r="R16"/>
  <c r="Q16"/>
  <c r="J16"/>
  <c r="I16"/>
  <c r="H16"/>
  <c r="F16"/>
  <c r="E16"/>
  <c r="D16"/>
  <c r="S15"/>
  <c r="R15"/>
  <c r="Q15"/>
  <c r="J15"/>
  <c r="I15"/>
  <c r="H15"/>
  <c r="F15"/>
  <c r="E15"/>
  <c r="D15"/>
  <c r="T10" i="20"/>
  <c r="K10"/>
  <c r="G10"/>
  <c r="S10"/>
  <c r="R10"/>
  <c r="Q10"/>
  <c r="O10"/>
  <c r="N10"/>
  <c r="M10"/>
  <c r="J10"/>
  <c r="I10"/>
  <c r="H10"/>
  <c r="F10"/>
  <c r="E10"/>
  <c r="D10"/>
  <c r="C10"/>
  <c r="C11" i="19"/>
  <c r="S25" i="4"/>
  <c r="R20" i="26"/>
  <c r="R25"/>
  <c r="R25" i="4"/>
  <c r="Q20" i="26"/>
  <c r="Q25"/>
  <c r="N20"/>
  <c r="M20"/>
  <c r="Q25" i="4"/>
  <c r="P20" i="26"/>
  <c r="P25"/>
  <c r="N25"/>
  <c r="M25"/>
  <c r="N9"/>
  <c r="M9"/>
  <c r="L9"/>
  <c r="L20"/>
  <c r="L25"/>
  <c r="J10"/>
  <c r="I10"/>
  <c r="J9"/>
  <c r="I9"/>
  <c r="J20"/>
  <c r="I20"/>
  <c r="J25"/>
  <c r="I25"/>
  <c r="J25" i="4"/>
  <c r="I25"/>
  <c r="H25"/>
  <c r="C21" i="25"/>
  <c r="P10" i="11" l="1"/>
  <c r="U10" s="1"/>
  <c r="P10" i="25"/>
  <c r="U10" s="1"/>
  <c r="P9" i="31"/>
  <c r="P46" i="10"/>
  <c r="P10" i="4"/>
  <c r="U15"/>
  <c r="P10" i="20"/>
  <c r="U10" s="1"/>
  <c r="G14" i="31"/>
  <c r="P14"/>
  <c r="K15" i="25"/>
  <c r="U15" s="1"/>
  <c r="T15"/>
  <c r="K16"/>
  <c r="U16" s="1"/>
  <c r="T16"/>
  <c r="K17"/>
  <c r="T17"/>
  <c r="U17"/>
  <c r="T10" i="4"/>
  <c r="U16"/>
  <c r="P16" i="14"/>
  <c r="G17"/>
  <c r="K15"/>
  <c r="T15"/>
  <c r="K16"/>
  <c r="T16"/>
  <c r="G15"/>
  <c r="P15"/>
  <c r="G16"/>
  <c r="P17"/>
  <c r="U17" s="1"/>
  <c r="D24" i="11"/>
  <c r="E13"/>
  <c r="F13"/>
  <c r="E29"/>
  <c r="U14" i="31" l="1"/>
  <c r="U16" i="14"/>
  <c r="U15"/>
  <c r="F25" i="4" l="1"/>
  <c r="E25"/>
  <c r="D25"/>
  <c r="C21" i="11"/>
  <c r="C22" i="4"/>
  <c r="C22" i="14"/>
  <c r="C24" i="20"/>
  <c r="C26" i="19"/>
  <c r="T72" i="10"/>
  <c r="P72"/>
  <c r="K72"/>
  <c r="G72"/>
  <c r="T71"/>
  <c r="P71"/>
  <c r="K71"/>
  <c r="G71"/>
  <c r="T70"/>
  <c r="P70"/>
  <c r="K70"/>
  <c r="G70"/>
  <c r="S69"/>
  <c r="R69"/>
  <c r="Q69"/>
  <c r="O69"/>
  <c r="N69"/>
  <c r="M69"/>
  <c r="J69"/>
  <c r="I69"/>
  <c r="H69"/>
  <c r="F69"/>
  <c r="E69"/>
  <c r="D69"/>
  <c r="T68"/>
  <c r="P68"/>
  <c r="K68"/>
  <c r="G68"/>
  <c r="S67"/>
  <c r="R67"/>
  <c r="Q67"/>
  <c r="O67"/>
  <c r="N67"/>
  <c r="M67"/>
  <c r="J67"/>
  <c r="I67"/>
  <c r="H67"/>
  <c r="F67"/>
  <c r="E67"/>
  <c r="D67"/>
  <c r="S66"/>
  <c r="R66"/>
  <c r="Q66"/>
  <c r="O66"/>
  <c r="N66"/>
  <c r="M66"/>
  <c r="J66"/>
  <c r="I66"/>
  <c r="H66"/>
  <c r="F66"/>
  <c r="E66"/>
  <c r="D66"/>
  <c r="G66" s="1"/>
  <c r="S65"/>
  <c r="R65"/>
  <c r="Q65"/>
  <c r="O65"/>
  <c r="N65"/>
  <c r="M65"/>
  <c r="J65"/>
  <c r="I65"/>
  <c r="H65"/>
  <c r="F65"/>
  <c r="E65"/>
  <c r="D65"/>
  <c r="S64"/>
  <c r="R64"/>
  <c r="Q64"/>
  <c r="P64"/>
  <c r="G64"/>
  <c r="S63"/>
  <c r="R63"/>
  <c r="Q63"/>
  <c r="P63"/>
  <c r="J63"/>
  <c r="I63"/>
  <c r="K63" s="1"/>
  <c r="H63"/>
  <c r="F63"/>
  <c r="E63"/>
  <c r="D63"/>
  <c r="S62"/>
  <c r="R62"/>
  <c r="Q62"/>
  <c r="P62"/>
  <c r="J62"/>
  <c r="I62"/>
  <c r="H62"/>
  <c r="F62"/>
  <c r="E62"/>
  <c r="D62"/>
  <c r="G62" s="1"/>
  <c r="T61"/>
  <c r="P61"/>
  <c r="K61"/>
  <c r="G61"/>
  <c r="S60"/>
  <c r="R60"/>
  <c r="Q60"/>
  <c r="P60"/>
  <c r="J60"/>
  <c r="I60"/>
  <c r="H60"/>
  <c r="F60"/>
  <c r="E60"/>
  <c r="D60"/>
  <c r="G60" s="1"/>
  <c r="S59"/>
  <c r="R59"/>
  <c r="T59" s="1"/>
  <c r="Q59"/>
  <c r="J59"/>
  <c r="I59"/>
  <c r="K59" s="1"/>
  <c r="H59"/>
  <c r="F59"/>
  <c r="E59"/>
  <c r="D59"/>
  <c r="S58"/>
  <c r="S57" s="1"/>
  <c r="R58"/>
  <c r="Q58"/>
  <c r="O57"/>
  <c r="P58"/>
  <c r="J58"/>
  <c r="J57" s="1"/>
  <c r="I58"/>
  <c r="H58"/>
  <c r="F58"/>
  <c r="F57" s="1"/>
  <c r="E58"/>
  <c r="D58"/>
  <c r="G58" s="1"/>
  <c r="N57"/>
  <c r="I57"/>
  <c r="E57"/>
  <c r="U56"/>
  <c r="T54"/>
  <c r="P54"/>
  <c r="K54"/>
  <c r="G54"/>
  <c r="S50"/>
  <c r="R50"/>
  <c r="T50" s="1"/>
  <c r="Q50"/>
  <c r="J50"/>
  <c r="I50"/>
  <c r="K50" s="1"/>
  <c r="H50"/>
  <c r="F50"/>
  <c r="E50"/>
  <c r="D50"/>
  <c r="S49"/>
  <c r="R49"/>
  <c r="Q49"/>
  <c r="P49"/>
  <c r="J49"/>
  <c r="I49"/>
  <c r="H49"/>
  <c r="F49"/>
  <c r="E49"/>
  <c r="D49"/>
  <c r="G49" s="1"/>
  <c r="S48"/>
  <c r="R48"/>
  <c r="Q48"/>
  <c r="P48"/>
  <c r="J48"/>
  <c r="I48"/>
  <c r="H48"/>
  <c r="F48"/>
  <c r="E48"/>
  <c r="D48"/>
  <c r="G48" s="1"/>
  <c r="S47"/>
  <c r="R47"/>
  <c r="Q47"/>
  <c r="P47"/>
  <c r="J47"/>
  <c r="I47"/>
  <c r="H47"/>
  <c r="F47"/>
  <c r="E47"/>
  <c r="D47"/>
  <c r="G47" s="1"/>
  <c r="R34" i="14"/>
  <c r="S34"/>
  <c r="Q34"/>
  <c r="N34"/>
  <c r="O34"/>
  <c r="M34"/>
  <c r="E34"/>
  <c r="F34"/>
  <c r="D34"/>
  <c r="I34"/>
  <c r="J34"/>
  <c r="H34"/>
  <c r="R36" i="20"/>
  <c r="S36"/>
  <c r="Q36"/>
  <c r="N36"/>
  <c r="O36"/>
  <c r="M36"/>
  <c r="I36"/>
  <c r="J36"/>
  <c r="H36"/>
  <c r="E36"/>
  <c r="D36"/>
  <c r="Q38" i="19"/>
  <c r="N38"/>
  <c r="O38"/>
  <c r="M38"/>
  <c r="I38"/>
  <c r="J38"/>
  <c r="H38"/>
  <c r="F38"/>
  <c r="R29" i="10"/>
  <c r="O29"/>
  <c r="M29"/>
  <c r="F29"/>
  <c r="M33" i="11"/>
  <c r="O33"/>
  <c r="F33"/>
  <c r="O31" i="31"/>
  <c r="F31"/>
  <c r="F25" i="14"/>
  <c r="H25"/>
  <c r="I25"/>
  <c r="J25"/>
  <c r="H13"/>
  <c r="I13"/>
  <c r="J13"/>
  <c r="F13"/>
  <c r="M20" i="10"/>
  <c r="H20"/>
  <c r="I20"/>
  <c r="F20"/>
  <c r="M9"/>
  <c r="H9"/>
  <c r="I9"/>
  <c r="F9"/>
  <c r="Q25" i="14"/>
  <c r="R25"/>
  <c r="S25"/>
  <c r="Q13"/>
  <c r="R13"/>
  <c r="S13"/>
  <c r="K25" i="11"/>
  <c r="T19" i="26"/>
  <c r="U20" i="25"/>
  <c r="U22" i="20"/>
  <c r="U24" i="19"/>
  <c r="U25"/>
  <c r="U20" i="11"/>
  <c r="U16" i="10"/>
  <c r="U21" i="4"/>
  <c r="U36"/>
  <c r="O34"/>
  <c r="J26" i="11"/>
  <c r="K64" i="10" l="1"/>
  <c r="U64" s="1"/>
  <c r="T64"/>
  <c r="K67"/>
  <c r="T67"/>
  <c r="G69"/>
  <c r="P66"/>
  <c r="G67"/>
  <c r="U68"/>
  <c r="K69"/>
  <c r="T69"/>
  <c r="U70"/>
  <c r="U71"/>
  <c r="U72"/>
  <c r="K58"/>
  <c r="T58"/>
  <c r="T60"/>
  <c r="R57"/>
  <c r="P69"/>
  <c r="G59"/>
  <c r="P59"/>
  <c r="U59" s="1"/>
  <c r="K60"/>
  <c r="K62"/>
  <c r="T62"/>
  <c r="U62" s="1"/>
  <c r="G63"/>
  <c r="T63"/>
  <c r="U63" s="1"/>
  <c r="G65"/>
  <c r="P65"/>
  <c r="T65"/>
  <c r="K66"/>
  <c r="U66" s="1"/>
  <c r="T66"/>
  <c r="K47"/>
  <c r="T47"/>
  <c r="K48"/>
  <c r="T48"/>
  <c r="K49"/>
  <c r="U49" s="1"/>
  <c r="T49"/>
  <c r="G50"/>
  <c r="P50"/>
  <c r="U60"/>
  <c r="K65"/>
  <c r="P67"/>
  <c r="U67" s="1"/>
  <c r="U61"/>
  <c r="U47"/>
  <c r="U48"/>
  <c r="U65"/>
  <c r="U54"/>
  <c r="D57"/>
  <c r="G57" s="1"/>
  <c r="G75" s="1"/>
  <c r="H57"/>
  <c r="K57" s="1"/>
  <c r="K75" s="1"/>
  <c r="M57"/>
  <c r="P57" s="1"/>
  <c r="P75" s="1"/>
  <c r="Q57"/>
  <c r="T57" s="1"/>
  <c r="T75" s="1"/>
  <c r="I26" i="25"/>
  <c r="S34" i="26"/>
  <c r="S35"/>
  <c r="O34"/>
  <c r="O35"/>
  <c r="K34"/>
  <c r="T34" s="1"/>
  <c r="K35"/>
  <c r="G34"/>
  <c r="G35"/>
  <c r="T35" s="1"/>
  <c r="H32"/>
  <c r="E32"/>
  <c r="F32"/>
  <c r="D32"/>
  <c r="T35" i="25"/>
  <c r="T37"/>
  <c r="P35"/>
  <c r="P37"/>
  <c r="K35"/>
  <c r="K37"/>
  <c r="G35"/>
  <c r="S33"/>
  <c r="R33"/>
  <c r="Q33"/>
  <c r="O33"/>
  <c r="N33"/>
  <c r="M33"/>
  <c r="J33"/>
  <c r="I33"/>
  <c r="H33"/>
  <c r="E33"/>
  <c r="F33"/>
  <c r="D33"/>
  <c r="T38" i="20"/>
  <c r="T39"/>
  <c r="P38"/>
  <c r="P39"/>
  <c r="K38"/>
  <c r="K39"/>
  <c r="G38"/>
  <c r="T36" i="14"/>
  <c r="T37"/>
  <c r="P36"/>
  <c r="P37"/>
  <c r="K36"/>
  <c r="K37"/>
  <c r="G36"/>
  <c r="G37"/>
  <c r="U37" s="1"/>
  <c r="G31" i="10"/>
  <c r="G32"/>
  <c r="T31"/>
  <c r="P31"/>
  <c r="K31"/>
  <c r="U31" s="1"/>
  <c r="K32"/>
  <c r="S29"/>
  <c r="Q29"/>
  <c r="N29"/>
  <c r="J29"/>
  <c r="I29"/>
  <c r="H29"/>
  <c r="E29"/>
  <c r="D29"/>
  <c r="R31" i="31"/>
  <c r="S31"/>
  <c r="Q31"/>
  <c r="N31"/>
  <c r="M31"/>
  <c r="J31"/>
  <c r="I31"/>
  <c r="H31"/>
  <c r="J9" i="19"/>
  <c r="T21" i="20"/>
  <c r="J8"/>
  <c r="P77" i="10" l="1"/>
  <c r="U69"/>
  <c r="U58"/>
  <c r="U50"/>
  <c r="U35" i="25"/>
  <c r="U36" i="14"/>
  <c r="R19" i="20"/>
  <c r="I19"/>
  <c r="F19"/>
  <c r="D19"/>
  <c r="R18"/>
  <c r="I18"/>
  <c r="F18"/>
  <c r="D18"/>
  <c r="R17"/>
  <c r="I17"/>
  <c r="F17"/>
  <c r="D17"/>
  <c r="S19"/>
  <c r="Q19"/>
  <c r="T19" s="1"/>
  <c r="J19"/>
  <c r="H19"/>
  <c r="E19"/>
  <c r="S18"/>
  <c r="Q18"/>
  <c r="P18"/>
  <c r="J18"/>
  <c r="H18"/>
  <c r="E18"/>
  <c r="G18" s="1"/>
  <c r="S17"/>
  <c r="Q17"/>
  <c r="J17"/>
  <c r="H17"/>
  <c r="K17" s="1"/>
  <c r="E17"/>
  <c r="U38"/>
  <c r="R20" i="19"/>
  <c r="I20"/>
  <c r="F20"/>
  <c r="D20"/>
  <c r="R19"/>
  <c r="I19"/>
  <c r="F19"/>
  <c r="D19"/>
  <c r="R16"/>
  <c r="O16"/>
  <c r="M16"/>
  <c r="I16"/>
  <c r="F16"/>
  <c r="D16"/>
  <c r="R15"/>
  <c r="I15"/>
  <c r="F15"/>
  <c r="D15"/>
  <c r="S20"/>
  <c r="Q20"/>
  <c r="J20"/>
  <c r="H20"/>
  <c r="K20" s="1"/>
  <c r="E20"/>
  <c r="S19"/>
  <c r="Q19"/>
  <c r="P19"/>
  <c r="J19"/>
  <c r="H19"/>
  <c r="E19"/>
  <c r="S16"/>
  <c r="Q16"/>
  <c r="N16"/>
  <c r="J16"/>
  <c r="H16"/>
  <c r="K16" s="1"/>
  <c r="E16"/>
  <c r="S15"/>
  <c r="Q15"/>
  <c r="P15"/>
  <c r="J15"/>
  <c r="H15"/>
  <c r="E15"/>
  <c r="U75" i="10"/>
  <c r="U77" s="1"/>
  <c r="U57"/>
  <c r="T23" i="19"/>
  <c r="T33" i="31"/>
  <c r="P33"/>
  <c r="K33"/>
  <c r="G33"/>
  <c r="T32"/>
  <c r="P32"/>
  <c r="K32"/>
  <c r="G32"/>
  <c r="U32" l="1"/>
  <c r="K19" i="20"/>
  <c r="P17"/>
  <c r="T18"/>
  <c r="P19"/>
  <c r="T17"/>
  <c r="G17"/>
  <c r="U17" s="1"/>
  <c r="K18"/>
  <c r="U18" s="1"/>
  <c r="G19"/>
  <c r="U19" s="1"/>
  <c r="G15" i="19"/>
  <c r="T16"/>
  <c r="G19"/>
  <c r="T15"/>
  <c r="P16"/>
  <c r="T19"/>
  <c r="P20"/>
  <c r="G20"/>
  <c r="T20"/>
  <c r="K15"/>
  <c r="G16"/>
  <c r="U16" s="1"/>
  <c r="K19"/>
  <c r="U46" i="10"/>
  <c r="U33" i="31"/>
  <c r="P31"/>
  <c r="K31"/>
  <c r="E31"/>
  <c r="D31"/>
  <c r="S30"/>
  <c r="R30"/>
  <c r="T30"/>
  <c r="O30"/>
  <c r="N30"/>
  <c r="M30"/>
  <c r="K30"/>
  <c r="G30"/>
  <c r="S29"/>
  <c r="R29"/>
  <c r="Q29"/>
  <c r="T29" s="1"/>
  <c r="O29"/>
  <c r="N29"/>
  <c r="M29"/>
  <c r="J29"/>
  <c r="I29"/>
  <c r="H29"/>
  <c r="F29"/>
  <c r="E29"/>
  <c r="D29"/>
  <c r="S28"/>
  <c r="R28"/>
  <c r="Q28"/>
  <c r="O28"/>
  <c r="N28"/>
  <c r="M28"/>
  <c r="J28"/>
  <c r="I28"/>
  <c r="H28"/>
  <c r="F28"/>
  <c r="E28"/>
  <c r="D28"/>
  <c r="S27"/>
  <c r="R27"/>
  <c r="Q27"/>
  <c r="J27"/>
  <c r="I27"/>
  <c r="H27"/>
  <c r="F27"/>
  <c r="E27"/>
  <c r="D27"/>
  <c r="S26"/>
  <c r="R26"/>
  <c r="Q26"/>
  <c r="J26"/>
  <c r="I26"/>
  <c r="H26"/>
  <c r="F26"/>
  <c r="E26"/>
  <c r="D26"/>
  <c r="S25"/>
  <c r="R25"/>
  <c r="Q25"/>
  <c r="J25"/>
  <c r="I25"/>
  <c r="H25"/>
  <c r="F25"/>
  <c r="E25"/>
  <c r="D25"/>
  <c r="S24"/>
  <c r="R24"/>
  <c r="Q24"/>
  <c r="J24"/>
  <c r="I24"/>
  <c r="H24"/>
  <c r="F24"/>
  <c r="E24"/>
  <c r="D24"/>
  <c r="T23"/>
  <c r="P23"/>
  <c r="K23"/>
  <c r="G23"/>
  <c r="S22"/>
  <c r="R22"/>
  <c r="Q22"/>
  <c r="J22"/>
  <c r="I22"/>
  <c r="H22"/>
  <c r="F22"/>
  <c r="E22"/>
  <c r="D22"/>
  <c r="S21"/>
  <c r="R21"/>
  <c r="Q21"/>
  <c r="J21"/>
  <c r="I21"/>
  <c r="H21"/>
  <c r="F21"/>
  <c r="E21"/>
  <c r="D21"/>
  <c r="S20"/>
  <c r="R20"/>
  <c r="R19" s="1"/>
  <c r="Q20"/>
  <c r="O19"/>
  <c r="J20"/>
  <c r="I20"/>
  <c r="H20"/>
  <c r="F20"/>
  <c r="E20"/>
  <c r="D20"/>
  <c r="N19"/>
  <c r="M19"/>
  <c r="J19"/>
  <c r="I19"/>
  <c r="H19"/>
  <c r="F19"/>
  <c r="E19"/>
  <c r="D19" s="1"/>
  <c r="T17"/>
  <c r="P17"/>
  <c r="K17"/>
  <c r="G17"/>
  <c r="S13"/>
  <c r="R13"/>
  <c r="Q13"/>
  <c r="O13"/>
  <c r="N13"/>
  <c r="M13"/>
  <c r="J13"/>
  <c r="I13"/>
  <c r="H13"/>
  <c r="F13"/>
  <c r="E13"/>
  <c r="D13"/>
  <c r="S12"/>
  <c r="R12"/>
  <c r="T12" s="1"/>
  <c r="Q12"/>
  <c r="O12"/>
  <c r="N12"/>
  <c r="M12"/>
  <c r="J12"/>
  <c r="I12"/>
  <c r="K12" s="1"/>
  <c r="H12"/>
  <c r="F12"/>
  <c r="E12"/>
  <c r="D12"/>
  <c r="S11"/>
  <c r="R11"/>
  <c r="T11" s="1"/>
  <c r="Q11"/>
  <c r="O11"/>
  <c r="N11"/>
  <c r="M11"/>
  <c r="J11"/>
  <c r="I11"/>
  <c r="K11" s="1"/>
  <c r="H11"/>
  <c r="F11"/>
  <c r="E11"/>
  <c r="D11"/>
  <c r="S10"/>
  <c r="R10"/>
  <c r="Q10"/>
  <c r="J10"/>
  <c r="I10"/>
  <c r="H10"/>
  <c r="F10"/>
  <c r="E10"/>
  <c r="D10"/>
  <c r="K10" l="1"/>
  <c r="K21"/>
  <c r="T21"/>
  <c r="T22"/>
  <c r="T24"/>
  <c r="P28"/>
  <c r="G29"/>
  <c r="U29" s="1"/>
  <c r="P30"/>
  <c r="G31"/>
  <c r="T20"/>
  <c r="K29"/>
  <c r="P29"/>
  <c r="G11"/>
  <c r="P11"/>
  <c r="G12"/>
  <c r="P12"/>
  <c r="G13"/>
  <c r="P13"/>
  <c r="T13"/>
  <c r="G20"/>
  <c r="P21"/>
  <c r="P22"/>
  <c r="P24"/>
  <c r="P25"/>
  <c r="P26"/>
  <c r="P27"/>
  <c r="T27"/>
  <c r="T28"/>
  <c r="U30"/>
  <c r="T10"/>
  <c r="K13"/>
  <c r="T25"/>
  <c r="T26"/>
  <c r="U19" i="19"/>
  <c r="U15"/>
  <c r="U20"/>
  <c r="U23" i="31"/>
  <c r="U17"/>
  <c r="G10"/>
  <c r="P10"/>
  <c r="K20"/>
  <c r="G22"/>
  <c r="G24"/>
  <c r="G25"/>
  <c r="G26"/>
  <c r="G27"/>
  <c r="G28"/>
  <c r="P20"/>
  <c r="G21"/>
  <c r="K22"/>
  <c r="K24"/>
  <c r="K25"/>
  <c r="K26"/>
  <c r="K27"/>
  <c r="K28"/>
  <c r="G19"/>
  <c r="K19"/>
  <c r="P19"/>
  <c r="S33" i="26"/>
  <c r="O33"/>
  <c r="K33"/>
  <c r="T33" s="1"/>
  <c r="G33"/>
  <c r="S31"/>
  <c r="O31"/>
  <c r="K31"/>
  <c r="G31"/>
  <c r="S30"/>
  <c r="O30"/>
  <c r="H30"/>
  <c r="K30" s="1"/>
  <c r="F30"/>
  <c r="E30"/>
  <c r="D30"/>
  <c r="S29"/>
  <c r="O29"/>
  <c r="H29"/>
  <c r="F29"/>
  <c r="E29"/>
  <c r="D29"/>
  <c r="S28"/>
  <c r="O28"/>
  <c r="H28"/>
  <c r="F28"/>
  <c r="E28"/>
  <c r="D28"/>
  <c r="S27"/>
  <c r="O27"/>
  <c r="H27"/>
  <c r="F27"/>
  <c r="E27"/>
  <c r="D27"/>
  <c r="S26"/>
  <c r="O26"/>
  <c r="H26"/>
  <c r="F26"/>
  <c r="E26"/>
  <c r="D26"/>
  <c r="S25"/>
  <c r="O25"/>
  <c r="H25"/>
  <c r="F25"/>
  <c r="E25"/>
  <c r="D25"/>
  <c r="S24"/>
  <c r="O24"/>
  <c r="K24"/>
  <c r="G24"/>
  <c r="S23"/>
  <c r="O23"/>
  <c r="K23"/>
  <c r="H23"/>
  <c r="F23"/>
  <c r="E23"/>
  <c r="D23"/>
  <c r="S22"/>
  <c r="O22"/>
  <c r="H22"/>
  <c r="K22" s="1"/>
  <c r="F22"/>
  <c r="E22"/>
  <c r="D22"/>
  <c r="S21"/>
  <c r="O21"/>
  <c r="H21"/>
  <c r="K21" s="1"/>
  <c r="F21"/>
  <c r="E21"/>
  <c r="D21"/>
  <c r="H20"/>
  <c r="S17"/>
  <c r="O17"/>
  <c r="K17"/>
  <c r="G17"/>
  <c r="S16"/>
  <c r="O16"/>
  <c r="K16"/>
  <c r="H16"/>
  <c r="F16"/>
  <c r="E16"/>
  <c r="G16" s="1"/>
  <c r="D16"/>
  <c r="S15"/>
  <c r="O15"/>
  <c r="K15"/>
  <c r="T15" s="1"/>
  <c r="H15"/>
  <c r="F15"/>
  <c r="E15"/>
  <c r="G15" s="1"/>
  <c r="D15"/>
  <c r="S14"/>
  <c r="O14"/>
  <c r="K14"/>
  <c r="H14"/>
  <c r="F14"/>
  <c r="E14"/>
  <c r="G14" s="1"/>
  <c r="D14"/>
  <c r="S13"/>
  <c r="O13"/>
  <c r="H13"/>
  <c r="F13"/>
  <c r="E13"/>
  <c r="D13"/>
  <c r="G13" s="1"/>
  <c r="S12"/>
  <c r="O12"/>
  <c r="H12"/>
  <c r="F12"/>
  <c r="E12"/>
  <c r="G12" s="1"/>
  <c r="D12"/>
  <c r="S11"/>
  <c r="O11"/>
  <c r="H11"/>
  <c r="F11"/>
  <c r="E11"/>
  <c r="D11"/>
  <c r="G11" s="1"/>
  <c r="S10"/>
  <c r="S9" s="1"/>
  <c r="O10"/>
  <c r="H10"/>
  <c r="K10" s="1"/>
  <c r="F10"/>
  <c r="E10"/>
  <c r="D10"/>
  <c r="R9"/>
  <c r="Q9"/>
  <c r="P9"/>
  <c r="H9"/>
  <c r="F9"/>
  <c r="E9"/>
  <c r="D9"/>
  <c r="G37" i="25"/>
  <c r="U37" s="1"/>
  <c r="T34"/>
  <c r="P34"/>
  <c r="K34"/>
  <c r="G34"/>
  <c r="U34" s="1"/>
  <c r="T32"/>
  <c r="P32"/>
  <c r="K32"/>
  <c r="G32"/>
  <c r="S31"/>
  <c r="R31"/>
  <c r="Q31"/>
  <c r="O31"/>
  <c r="N31"/>
  <c r="M31"/>
  <c r="P31" s="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T29" s="1"/>
  <c r="O29"/>
  <c r="N29"/>
  <c r="M29"/>
  <c r="J29"/>
  <c r="I29"/>
  <c r="H29"/>
  <c r="F29"/>
  <c r="E29"/>
  <c r="D29"/>
  <c r="S28"/>
  <c r="R28"/>
  <c r="Q28"/>
  <c r="T28" s="1"/>
  <c r="O28"/>
  <c r="N28"/>
  <c r="M28"/>
  <c r="J28"/>
  <c r="I28"/>
  <c r="H28"/>
  <c r="F28"/>
  <c r="E28"/>
  <c r="D28"/>
  <c r="S27"/>
  <c r="R27"/>
  <c r="Q27"/>
  <c r="T27" s="1"/>
  <c r="J27"/>
  <c r="I27"/>
  <c r="H27"/>
  <c r="F27"/>
  <c r="E27"/>
  <c r="D27"/>
  <c r="S26"/>
  <c r="R26"/>
  <c r="Q26"/>
  <c r="T26" s="1"/>
  <c r="J26"/>
  <c r="H26"/>
  <c r="F26"/>
  <c r="E26"/>
  <c r="D26"/>
  <c r="T25"/>
  <c r="P25"/>
  <c r="K25"/>
  <c r="G25"/>
  <c r="S24"/>
  <c r="R24"/>
  <c r="Q24"/>
  <c r="J24"/>
  <c r="I24"/>
  <c r="H24"/>
  <c r="F24"/>
  <c r="E24"/>
  <c r="D24"/>
  <c r="S23"/>
  <c r="R23"/>
  <c r="Q23"/>
  <c r="P23"/>
  <c r="J23"/>
  <c r="I23"/>
  <c r="H23"/>
  <c r="F23"/>
  <c r="E23"/>
  <c r="D23"/>
  <c r="S22"/>
  <c r="R22"/>
  <c r="T22" s="1"/>
  <c r="Q22"/>
  <c r="J22"/>
  <c r="I22"/>
  <c r="K22" s="1"/>
  <c r="H22"/>
  <c r="F22"/>
  <c r="F21" s="1"/>
  <c r="E22"/>
  <c r="D22"/>
  <c r="D21" s="1"/>
  <c r="U21" i="31" l="1"/>
  <c r="U10"/>
  <c r="U12"/>
  <c r="U11"/>
  <c r="U27"/>
  <c r="U25"/>
  <c r="U22"/>
  <c r="U13"/>
  <c r="U28"/>
  <c r="U26"/>
  <c r="U24"/>
  <c r="U20"/>
  <c r="T30" i="25"/>
  <c r="P28"/>
  <c r="P29"/>
  <c r="U32"/>
  <c r="T24"/>
  <c r="P30"/>
  <c r="G10" i="26"/>
  <c r="T10" s="1"/>
  <c r="G21"/>
  <c r="T21" s="1"/>
  <c r="G9"/>
  <c r="K23" i="25"/>
  <c r="T23"/>
  <c r="P27"/>
  <c r="P26"/>
  <c r="P24"/>
  <c r="G22"/>
  <c r="P22"/>
  <c r="O9" i="26"/>
  <c r="T14"/>
  <c r="T16"/>
  <c r="T31"/>
  <c r="T31" i="25"/>
  <c r="Q21"/>
  <c r="T24" i="26"/>
  <c r="T17"/>
  <c r="U25" i="25"/>
  <c r="U9" i="31"/>
  <c r="K11" i="26"/>
  <c r="K13"/>
  <c r="T13" s="1"/>
  <c r="G23"/>
  <c r="T23" s="1"/>
  <c r="K25"/>
  <c r="K26"/>
  <c r="K27"/>
  <c r="T27" s="1"/>
  <c r="K28"/>
  <c r="T28" s="1"/>
  <c r="K29"/>
  <c r="T29" s="1"/>
  <c r="O32"/>
  <c r="K12"/>
  <c r="T12" s="1"/>
  <c r="G22"/>
  <c r="T22" s="1"/>
  <c r="G25"/>
  <c r="G26"/>
  <c r="G27"/>
  <c r="G28"/>
  <c r="G29"/>
  <c r="G30"/>
  <c r="T30" s="1"/>
  <c r="K32"/>
  <c r="G24" i="25"/>
  <c r="G26"/>
  <c r="G27"/>
  <c r="G28"/>
  <c r="G29"/>
  <c r="G30"/>
  <c r="G31"/>
  <c r="P33"/>
  <c r="G23"/>
  <c r="U23" s="1"/>
  <c r="K24"/>
  <c r="K26"/>
  <c r="K27"/>
  <c r="K28"/>
  <c r="K29"/>
  <c r="K30"/>
  <c r="K31"/>
  <c r="K33"/>
  <c r="T31" i="31"/>
  <c r="U31" s="1"/>
  <c r="Q19"/>
  <c r="G32" i="26"/>
  <c r="G33" i="25"/>
  <c r="S20" i="26"/>
  <c r="O20"/>
  <c r="S18"/>
  <c r="S32"/>
  <c r="S36"/>
  <c r="T33" i="25"/>
  <c r="S21"/>
  <c r="R21"/>
  <c r="O21"/>
  <c r="N21"/>
  <c r="M21"/>
  <c r="T18"/>
  <c r="P18"/>
  <c r="K18"/>
  <c r="G18"/>
  <c r="S14"/>
  <c r="R14"/>
  <c r="Q14"/>
  <c r="J14"/>
  <c r="I14"/>
  <c r="H14"/>
  <c r="F14"/>
  <c r="E14"/>
  <c r="D14"/>
  <c r="S13"/>
  <c r="R13"/>
  <c r="Q13"/>
  <c r="J13"/>
  <c r="I13"/>
  <c r="H13"/>
  <c r="F13"/>
  <c r="E13"/>
  <c r="D13"/>
  <c r="S12"/>
  <c r="R12"/>
  <c r="Q12"/>
  <c r="J12"/>
  <c r="I12"/>
  <c r="H12"/>
  <c r="F12"/>
  <c r="E12"/>
  <c r="D12"/>
  <c r="S11"/>
  <c r="R11"/>
  <c r="T11" s="1"/>
  <c r="Q11"/>
  <c r="J11"/>
  <c r="I11"/>
  <c r="K11" s="1"/>
  <c r="H11"/>
  <c r="F11"/>
  <c r="E11"/>
  <c r="D11"/>
  <c r="G39" i="20"/>
  <c r="U39" s="1"/>
  <c r="T37"/>
  <c r="P37"/>
  <c r="K37"/>
  <c r="G37"/>
  <c r="U37" s="1"/>
  <c r="T35"/>
  <c r="P35"/>
  <c r="K35"/>
  <c r="G35"/>
  <c r="U35" s="1"/>
  <c r="S34"/>
  <c r="R34"/>
  <c r="Q34"/>
  <c r="O34"/>
  <c r="N34"/>
  <c r="M34"/>
  <c r="J34"/>
  <c r="I34"/>
  <c r="H34"/>
  <c r="F34"/>
  <c r="E34"/>
  <c r="D34"/>
  <c r="S33"/>
  <c r="R33"/>
  <c r="T33" s="1"/>
  <c r="Q33"/>
  <c r="O33"/>
  <c r="N33"/>
  <c r="M33"/>
  <c r="J33"/>
  <c r="I33"/>
  <c r="H33"/>
  <c r="F33"/>
  <c r="E33"/>
  <c r="D33"/>
  <c r="G33" s="1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J31"/>
  <c r="I31"/>
  <c r="H31"/>
  <c r="F31"/>
  <c r="E31"/>
  <c r="D31"/>
  <c r="G31" s="1"/>
  <c r="S30"/>
  <c r="R30"/>
  <c r="Q30"/>
  <c r="J30"/>
  <c r="I30"/>
  <c r="H30"/>
  <c r="F30"/>
  <c r="E30"/>
  <c r="D30"/>
  <c r="S29"/>
  <c r="R29"/>
  <c r="T29" s="1"/>
  <c r="Q29"/>
  <c r="J29"/>
  <c r="I29"/>
  <c r="H29"/>
  <c r="F29"/>
  <c r="E29"/>
  <c r="D29"/>
  <c r="G29" s="1"/>
  <c r="T28"/>
  <c r="P28"/>
  <c r="K28"/>
  <c r="G28"/>
  <c r="S27"/>
  <c r="R27"/>
  <c r="Q27"/>
  <c r="P27"/>
  <c r="J27"/>
  <c r="I27"/>
  <c r="H27"/>
  <c r="F27"/>
  <c r="E27"/>
  <c r="D27"/>
  <c r="G27" s="1"/>
  <c r="S26"/>
  <c r="R26"/>
  <c r="Q26"/>
  <c r="P26"/>
  <c r="J26"/>
  <c r="I26"/>
  <c r="H26"/>
  <c r="F26"/>
  <c r="E26"/>
  <c r="D26"/>
  <c r="G26" s="1"/>
  <c r="S25"/>
  <c r="S24" s="1"/>
  <c r="R25"/>
  <c r="Q25"/>
  <c r="O24"/>
  <c r="P25"/>
  <c r="J25"/>
  <c r="I25"/>
  <c r="I24" s="1"/>
  <c r="H24" s="1"/>
  <c r="H25"/>
  <c r="F25"/>
  <c r="F24" s="1"/>
  <c r="E25"/>
  <c r="E24" s="1"/>
  <c r="D25"/>
  <c r="D24" s="1"/>
  <c r="R24"/>
  <c r="N24"/>
  <c r="M24" s="1"/>
  <c r="P21"/>
  <c r="K21"/>
  <c r="G21"/>
  <c r="S16"/>
  <c r="R16"/>
  <c r="Q16"/>
  <c r="O16"/>
  <c r="N16"/>
  <c r="M16"/>
  <c r="J16"/>
  <c r="I16"/>
  <c r="H16"/>
  <c r="F16"/>
  <c r="E16"/>
  <c r="D16"/>
  <c r="S15"/>
  <c r="R15"/>
  <c r="Q15"/>
  <c r="O15"/>
  <c r="N15"/>
  <c r="M15"/>
  <c r="J15"/>
  <c r="I15"/>
  <c r="H15"/>
  <c r="F15"/>
  <c r="E15"/>
  <c r="D15"/>
  <c r="S14"/>
  <c r="R14"/>
  <c r="Q14"/>
  <c r="O14"/>
  <c r="N14"/>
  <c r="M14"/>
  <c r="J14"/>
  <c r="I14"/>
  <c r="H14"/>
  <c r="F14"/>
  <c r="E14"/>
  <c r="D14"/>
  <c r="S13"/>
  <c r="R13"/>
  <c r="Q13"/>
  <c r="J13"/>
  <c r="I13"/>
  <c r="H13"/>
  <c r="F13"/>
  <c r="E13"/>
  <c r="D13"/>
  <c r="S12"/>
  <c r="R12"/>
  <c r="Q12"/>
  <c r="J12"/>
  <c r="I12"/>
  <c r="H12"/>
  <c r="F12"/>
  <c r="E12"/>
  <c r="D12"/>
  <c r="S11"/>
  <c r="R11"/>
  <c r="Q11"/>
  <c r="J11"/>
  <c r="I11"/>
  <c r="H11"/>
  <c r="F11"/>
  <c r="E11"/>
  <c r="D11"/>
  <c r="K12" i="25" l="1"/>
  <c r="T12"/>
  <c r="K13"/>
  <c r="T13"/>
  <c r="G14"/>
  <c r="P14"/>
  <c r="U31"/>
  <c r="U29"/>
  <c r="K14"/>
  <c r="T14"/>
  <c r="U30"/>
  <c r="U28"/>
  <c r="U22"/>
  <c r="G11" i="20"/>
  <c r="P11"/>
  <c r="T11"/>
  <c r="K12"/>
  <c r="K13"/>
  <c r="T13"/>
  <c r="K14"/>
  <c r="T14"/>
  <c r="K15"/>
  <c r="T16"/>
  <c r="K25"/>
  <c r="T25"/>
  <c r="K26"/>
  <c r="U26" s="1"/>
  <c r="T26"/>
  <c r="K11"/>
  <c r="G11" i="25"/>
  <c r="P11"/>
  <c r="T25" i="26"/>
  <c r="T26"/>
  <c r="U27" i="25"/>
  <c r="U26"/>
  <c r="U24"/>
  <c r="G13"/>
  <c r="P13"/>
  <c r="G12"/>
  <c r="P12"/>
  <c r="K9" i="26"/>
  <c r="T11"/>
  <c r="T32"/>
  <c r="U33" i="25"/>
  <c r="U18"/>
  <c r="U21" i="20"/>
  <c r="U28"/>
  <c r="G12"/>
  <c r="P13"/>
  <c r="T34"/>
  <c r="K27"/>
  <c r="T27"/>
  <c r="P29"/>
  <c r="G30"/>
  <c r="T30"/>
  <c r="G32"/>
  <c r="G34"/>
  <c r="P34"/>
  <c r="G36"/>
  <c r="O36" i="26"/>
  <c r="P21" i="25"/>
  <c r="P38" s="1"/>
  <c r="P40" s="1"/>
  <c r="T21"/>
  <c r="P24" i="20"/>
  <c r="P31"/>
  <c r="T32"/>
  <c r="P33"/>
  <c r="T31"/>
  <c r="P36"/>
  <c r="K36"/>
  <c r="T36"/>
  <c r="P14"/>
  <c r="G15"/>
  <c r="P16"/>
  <c r="K16"/>
  <c r="T12"/>
  <c r="T15"/>
  <c r="K30"/>
  <c r="K32"/>
  <c r="K34"/>
  <c r="P12"/>
  <c r="G13"/>
  <c r="U13" s="1"/>
  <c r="G14"/>
  <c r="U14" s="1"/>
  <c r="P15"/>
  <c r="G16"/>
  <c r="U16" s="1"/>
  <c r="Q24"/>
  <c r="T24" s="1"/>
  <c r="G25"/>
  <c r="U25" s="1"/>
  <c r="K29"/>
  <c r="U29" s="1"/>
  <c r="P30"/>
  <c r="K31"/>
  <c r="U31" s="1"/>
  <c r="P32"/>
  <c r="K33"/>
  <c r="U33" s="1"/>
  <c r="T40" i="19"/>
  <c r="P40"/>
  <c r="K40"/>
  <c r="G40"/>
  <c r="T39"/>
  <c r="P39"/>
  <c r="K39"/>
  <c r="G39"/>
  <c r="S38"/>
  <c r="R38"/>
  <c r="E38"/>
  <c r="D38"/>
  <c r="T37"/>
  <c r="P37"/>
  <c r="K37"/>
  <c r="G37"/>
  <c r="S36"/>
  <c r="R36"/>
  <c r="Q36"/>
  <c r="T36" s="1"/>
  <c r="O36"/>
  <c r="N36"/>
  <c r="M36"/>
  <c r="J36"/>
  <c r="I36"/>
  <c r="H36"/>
  <c r="F36"/>
  <c r="E36"/>
  <c r="D36"/>
  <c r="S35"/>
  <c r="R35"/>
  <c r="Q35"/>
  <c r="T35" s="1"/>
  <c r="O35"/>
  <c r="N35"/>
  <c r="M35"/>
  <c r="J35"/>
  <c r="I35"/>
  <c r="H35"/>
  <c r="F35"/>
  <c r="E35"/>
  <c r="D35"/>
  <c r="S34"/>
  <c r="R34"/>
  <c r="Q34"/>
  <c r="T34" s="1"/>
  <c r="O34"/>
  <c r="N34"/>
  <c r="M34"/>
  <c r="J34"/>
  <c r="I34"/>
  <c r="H34"/>
  <c r="F34"/>
  <c r="E34"/>
  <c r="D34"/>
  <c r="S33"/>
  <c r="R33"/>
  <c r="Q33"/>
  <c r="T33" s="1"/>
  <c r="O33"/>
  <c r="N33"/>
  <c r="M33"/>
  <c r="J33"/>
  <c r="I33"/>
  <c r="H33"/>
  <c r="F33"/>
  <c r="E33"/>
  <c r="D33"/>
  <c r="S32"/>
  <c r="R32"/>
  <c r="Q32"/>
  <c r="T32" s="1"/>
  <c r="J32"/>
  <c r="I32"/>
  <c r="H32"/>
  <c r="F32"/>
  <c r="E32"/>
  <c r="D32"/>
  <c r="S31"/>
  <c r="R31"/>
  <c r="Q31"/>
  <c r="T31" s="1"/>
  <c r="J31"/>
  <c r="I31"/>
  <c r="H31"/>
  <c r="F31"/>
  <c r="E31"/>
  <c r="D31"/>
  <c r="T30"/>
  <c r="P30"/>
  <c r="K30"/>
  <c r="G30"/>
  <c r="S29"/>
  <c r="R29"/>
  <c r="Q29"/>
  <c r="P29"/>
  <c r="J29"/>
  <c r="I29"/>
  <c r="H29"/>
  <c r="F29"/>
  <c r="E29"/>
  <c r="D29"/>
  <c r="S28"/>
  <c r="R28"/>
  <c r="Q28"/>
  <c r="T28" s="1"/>
  <c r="J28"/>
  <c r="I28"/>
  <c r="H28"/>
  <c r="K28" s="1"/>
  <c r="F28"/>
  <c r="E28"/>
  <c r="D28"/>
  <c r="S27"/>
  <c r="R27"/>
  <c r="Q27"/>
  <c r="P27"/>
  <c r="J27"/>
  <c r="I27"/>
  <c r="H27"/>
  <c r="H26" s="1"/>
  <c r="F27"/>
  <c r="F26" s="1"/>
  <c r="E27"/>
  <c r="E26" s="1"/>
  <c r="D27"/>
  <c r="D26" s="1"/>
  <c r="S26"/>
  <c r="R26"/>
  <c r="Q26"/>
  <c r="O26"/>
  <c r="N26"/>
  <c r="M26"/>
  <c r="J26"/>
  <c r="I26" s="1"/>
  <c r="P23"/>
  <c r="K23"/>
  <c r="G23"/>
  <c r="S18"/>
  <c r="R18"/>
  <c r="Q18"/>
  <c r="O18"/>
  <c r="N18"/>
  <c r="M18"/>
  <c r="J18"/>
  <c r="I18"/>
  <c r="H18"/>
  <c r="F18"/>
  <c r="E18"/>
  <c r="D18"/>
  <c r="S17"/>
  <c r="R17"/>
  <c r="Q17"/>
  <c r="O17"/>
  <c r="N17"/>
  <c r="M17"/>
  <c r="J17"/>
  <c r="I17"/>
  <c r="H17"/>
  <c r="F17"/>
  <c r="E17"/>
  <c r="D17"/>
  <c r="S14"/>
  <c r="R14"/>
  <c r="Q14"/>
  <c r="J14"/>
  <c r="I14"/>
  <c r="H14"/>
  <c r="F14"/>
  <c r="E14"/>
  <c r="D14"/>
  <c r="S13"/>
  <c r="R13"/>
  <c r="Q13"/>
  <c r="J13"/>
  <c r="I13"/>
  <c r="H13"/>
  <c r="F13"/>
  <c r="E13"/>
  <c r="D13"/>
  <c r="S12"/>
  <c r="R12"/>
  <c r="Q12"/>
  <c r="P12"/>
  <c r="J12"/>
  <c r="I12"/>
  <c r="H12"/>
  <c r="F12"/>
  <c r="E12"/>
  <c r="D12"/>
  <c r="S11"/>
  <c r="R11"/>
  <c r="Q11"/>
  <c r="O11"/>
  <c r="N11"/>
  <c r="M11"/>
  <c r="J11"/>
  <c r="I11"/>
  <c r="T35" i="14"/>
  <c r="P35"/>
  <c r="K35"/>
  <c r="G35"/>
  <c r="K34"/>
  <c r="T33"/>
  <c r="P33"/>
  <c r="K33"/>
  <c r="G33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J29"/>
  <c r="I29"/>
  <c r="H29"/>
  <c r="F29"/>
  <c r="E29"/>
  <c r="D29"/>
  <c r="S28"/>
  <c r="R28"/>
  <c r="Q28"/>
  <c r="J28"/>
  <c r="I28"/>
  <c r="H28"/>
  <c r="F28"/>
  <c r="E28"/>
  <c r="D28"/>
  <c r="S27"/>
  <c r="R27"/>
  <c r="Q27"/>
  <c r="J27"/>
  <c r="I27"/>
  <c r="H27"/>
  <c r="F27"/>
  <c r="E27"/>
  <c r="D27"/>
  <c r="T26"/>
  <c r="P26"/>
  <c r="K26"/>
  <c r="G26" s="1"/>
  <c r="T25"/>
  <c r="P25"/>
  <c r="K25"/>
  <c r="E25"/>
  <c r="D25"/>
  <c r="S24"/>
  <c r="R24"/>
  <c r="Q24"/>
  <c r="J24"/>
  <c r="I24"/>
  <c r="H24"/>
  <c r="F24"/>
  <c r="E24"/>
  <c r="D24"/>
  <c r="S23"/>
  <c r="R23"/>
  <c r="Q23"/>
  <c r="J23"/>
  <c r="I23"/>
  <c r="H23"/>
  <c r="F23"/>
  <c r="E23"/>
  <c r="D23"/>
  <c r="S22"/>
  <c r="R22"/>
  <c r="Q22"/>
  <c r="O22"/>
  <c r="N22"/>
  <c r="M22"/>
  <c r="T19"/>
  <c r="P19"/>
  <c r="K19"/>
  <c r="G19"/>
  <c r="S14"/>
  <c r="R14"/>
  <c r="Q14"/>
  <c r="J14"/>
  <c r="I14"/>
  <c r="H14"/>
  <c r="F14"/>
  <c r="E14"/>
  <c r="D14"/>
  <c r="T13"/>
  <c r="P13"/>
  <c r="K13"/>
  <c r="E13"/>
  <c r="D13"/>
  <c r="S12"/>
  <c r="R12"/>
  <c r="Q12"/>
  <c r="J12"/>
  <c r="I12"/>
  <c r="H12"/>
  <c r="F12"/>
  <c r="E12"/>
  <c r="D12"/>
  <c r="S11"/>
  <c r="S10" s="1"/>
  <c r="R11"/>
  <c r="R10" s="1"/>
  <c r="Q11"/>
  <c r="Q10" s="1"/>
  <c r="T10" s="1"/>
  <c r="O10"/>
  <c r="N10"/>
  <c r="M10"/>
  <c r="J11"/>
  <c r="J10" s="1"/>
  <c r="I11"/>
  <c r="I10" s="1"/>
  <c r="H11"/>
  <c r="H10" s="1"/>
  <c r="K10" s="1"/>
  <c r="F11"/>
  <c r="F10" s="1"/>
  <c r="E11"/>
  <c r="E10" s="1"/>
  <c r="D11"/>
  <c r="D10" s="1"/>
  <c r="T39" i="11"/>
  <c r="P39"/>
  <c r="K39"/>
  <c r="G39"/>
  <c r="T38"/>
  <c r="P38"/>
  <c r="K38"/>
  <c r="G38"/>
  <c r="T37"/>
  <c r="P37"/>
  <c r="K37"/>
  <c r="G37"/>
  <c r="T36"/>
  <c r="P36"/>
  <c r="K36"/>
  <c r="G36"/>
  <c r="T35"/>
  <c r="P35"/>
  <c r="K35"/>
  <c r="G35"/>
  <c r="T34"/>
  <c r="P34"/>
  <c r="K34"/>
  <c r="G34"/>
  <c r="S33"/>
  <c r="R33"/>
  <c r="Q33"/>
  <c r="N33"/>
  <c r="J33"/>
  <c r="I33"/>
  <c r="H33"/>
  <c r="E33"/>
  <c r="D33"/>
  <c r="T32"/>
  <c r="P32"/>
  <c r="K32"/>
  <c r="G32"/>
  <c r="S31"/>
  <c r="R31"/>
  <c r="Q31"/>
  <c r="O31"/>
  <c r="N31"/>
  <c r="M3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O29"/>
  <c r="N29"/>
  <c r="M29"/>
  <c r="J29"/>
  <c r="I29"/>
  <c r="H29"/>
  <c r="F29"/>
  <c r="D29"/>
  <c r="S28"/>
  <c r="R28"/>
  <c r="Q28"/>
  <c r="J28"/>
  <c r="I28"/>
  <c r="H28"/>
  <c r="F28"/>
  <c r="E28"/>
  <c r="D28"/>
  <c r="S27"/>
  <c r="R27"/>
  <c r="Q27"/>
  <c r="J27"/>
  <c r="I27"/>
  <c r="H27"/>
  <c r="F27"/>
  <c r="E27"/>
  <c r="D27"/>
  <c r="S26"/>
  <c r="R26"/>
  <c r="Q26"/>
  <c r="I26"/>
  <c r="H26"/>
  <c r="F26"/>
  <c r="E26"/>
  <c r="D26"/>
  <c r="T25"/>
  <c r="P25"/>
  <c r="G25"/>
  <c r="S24"/>
  <c r="R24"/>
  <c r="Q24"/>
  <c r="J24"/>
  <c r="I24"/>
  <c r="H24"/>
  <c r="F24"/>
  <c r="E24"/>
  <c r="S23"/>
  <c r="R23"/>
  <c r="Q23"/>
  <c r="T23" s="1"/>
  <c r="J23"/>
  <c r="I23"/>
  <c r="H23"/>
  <c r="F23"/>
  <c r="E23"/>
  <c r="D23"/>
  <c r="S22"/>
  <c r="R22"/>
  <c r="Q22"/>
  <c r="Q21" s="1"/>
  <c r="P22"/>
  <c r="J22"/>
  <c r="I22"/>
  <c r="H22"/>
  <c r="F22"/>
  <c r="E22"/>
  <c r="G22" s="1"/>
  <c r="D22"/>
  <c r="S21"/>
  <c r="N21"/>
  <c r="T18"/>
  <c r="P18"/>
  <c r="K18"/>
  <c r="G18"/>
  <c r="S14"/>
  <c r="R14"/>
  <c r="Q14"/>
  <c r="J14"/>
  <c r="I14"/>
  <c r="H14"/>
  <c r="F14"/>
  <c r="E14"/>
  <c r="D14"/>
  <c r="S13"/>
  <c r="R13"/>
  <c r="Q13"/>
  <c r="J13"/>
  <c r="I13"/>
  <c r="H13"/>
  <c r="S12"/>
  <c r="R12"/>
  <c r="Q12"/>
  <c r="J12"/>
  <c r="I12"/>
  <c r="H12"/>
  <c r="F12"/>
  <c r="E12"/>
  <c r="D12"/>
  <c r="S11"/>
  <c r="R11"/>
  <c r="Q11"/>
  <c r="T11" s="1"/>
  <c r="J11"/>
  <c r="I11"/>
  <c r="H11"/>
  <c r="K11" s="1"/>
  <c r="F11"/>
  <c r="E11"/>
  <c r="D11"/>
  <c r="T32" i="10"/>
  <c r="P32"/>
  <c r="T30"/>
  <c r="P30"/>
  <c r="K30"/>
  <c r="G30"/>
  <c r="T29"/>
  <c r="K29"/>
  <c r="T28"/>
  <c r="P28"/>
  <c r="K28"/>
  <c r="G28"/>
  <c r="S27"/>
  <c r="R27"/>
  <c r="Q27"/>
  <c r="T27" s="1"/>
  <c r="O27"/>
  <c r="N27"/>
  <c r="M27"/>
  <c r="J27"/>
  <c r="I27"/>
  <c r="H27"/>
  <c r="F27"/>
  <c r="E27"/>
  <c r="D27"/>
  <c r="S26"/>
  <c r="R26"/>
  <c r="Q26"/>
  <c r="T26" s="1"/>
  <c r="O26"/>
  <c r="N26"/>
  <c r="P26" s="1"/>
  <c r="M26"/>
  <c r="J26"/>
  <c r="I26"/>
  <c r="H26"/>
  <c r="F26"/>
  <c r="E26"/>
  <c r="D26"/>
  <c r="S25"/>
  <c r="R25"/>
  <c r="Q25"/>
  <c r="O25"/>
  <c r="N25"/>
  <c r="P25" s="1"/>
  <c r="M25"/>
  <c r="J25"/>
  <c r="I25"/>
  <c r="H25"/>
  <c r="F25"/>
  <c r="E25"/>
  <c r="D25"/>
  <c r="S24"/>
  <c r="R24"/>
  <c r="Q24"/>
  <c r="T24" s="1"/>
  <c r="O24"/>
  <c r="N24"/>
  <c r="P24" s="1"/>
  <c r="M24"/>
  <c r="J24"/>
  <c r="I24"/>
  <c r="H24"/>
  <c r="F24"/>
  <c r="E24"/>
  <c r="D24"/>
  <c r="S23"/>
  <c r="R23"/>
  <c r="Q23"/>
  <c r="T23" s="1"/>
  <c r="O23"/>
  <c r="N23"/>
  <c r="M23"/>
  <c r="J23"/>
  <c r="I23"/>
  <c r="H23"/>
  <c r="F23"/>
  <c r="E23"/>
  <c r="D23"/>
  <c r="S22"/>
  <c r="R22"/>
  <c r="Q22"/>
  <c r="O22"/>
  <c r="N22"/>
  <c r="P22" s="1"/>
  <c r="M22"/>
  <c r="J22"/>
  <c r="I22"/>
  <c r="H22"/>
  <c r="F22"/>
  <c r="E22"/>
  <c r="D22"/>
  <c r="T21"/>
  <c r="P21"/>
  <c r="K21"/>
  <c r="G21"/>
  <c r="S20"/>
  <c r="S17" s="1"/>
  <c r="R20"/>
  <c r="Q20"/>
  <c r="O20"/>
  <c r="N20"/>
  <c r="P20" s="1"/>
  <c r="J20"/>
  <c r="K20"/>
  <c r="E20"/>
  <c r="D20"/>
  <c r="S19"/>
  <c r="R19"/>
  <c r="T19" s="1"/>
  <c r="Q19"/>
  <c r="O19"/>
  <c r="N19"/>
  <c r="M19"/>
  <c r="J19"/>
  <c r="I19"/>
  <c r="K19" s="1"/>
  <c r="H19"/>
  <c r="F19"/>
  <c r="E19"/>
  <c r="D19"/>
  <c r="S18"/>
  <c r="R18"/>
  <c r="R17" s="1"/>
  <c r="Q18"/>
  <c r="O18"/>
  <c r="O17" s="1"/>
  <c r="N18"/>
  <c r="M18"/>
  <c r="J18"/>
  <c r="I18"/>
  <c r="K18" s="1"/>
  <c r="H18"/>
  <c r="F18"/>
  <c r="E18"/>
  <c r="D18"/>
  <c r="Q17"/>
  <c r="T14"/>
  <c r="P14"/>
  <c r="K14"/>
  <c r="G14"/>
  <c r="S13"/>
  <c r="R13"/>
  <c r="Q13"/>
  <c r="O13"/>
  <c r="N13"/>
  <c r="M13"/>
  <c r="J13"/>
  <c r="I13"/>
  <c r="H13"/>
  <c r="F13"/>
  <c r="E13"/>
  <c r="D13"/>
  <c r="S12"/>
  <c r="R12"/>
  <c r="Q12"/>
  <c r="O12"/>
  <c r="N12"/>
  <c r="M12"/>
  <c r="J12"/>
  <c r="I12"/>
  <c r="H12"/>
  <c r="F12"/>
  <c r="E12"/>
  <c r="D12"/>
  <c r="S11"/>
  <c r="R11"/>
  <c r="Q11"/>
  <c r="O11"/>
  <c r="N11"/>
  <c r="M11"/>
  <c r="J11"/>
  <c r="I11"/>
  <c r="H11"/>
  <c r="F11"/>
  <c r="E11"/>
  <c r="D11"/>
  <c r="S10"/>
  <c r="R10"/>
  <c r="Q10"/>
  <c r="O10"/>
  <c r="N10"/>
  <c r="M10"/>
  <c r="J10"/>
  <c r="I10"/>
  <c r="H10"/>
  <c r="F10"/>
  <c r="E10"/>
  <c r="D10"/>
  <c r="S9"/>
  <c r="R9"/>
  <c r="Q9"/>
  <c r="O9"/>
  <c r="N9"/>
  <c r="P9" s="1"/>
  <c r="J9"/>
  <c r="E9"/>
  <c r="D9"/>
  <c r="S8"/>
  <c r="R8"/>
  <c r="Q8"/>
  <c r="O8"/>
  <c r="N8"/>
  <c r="M8"/>
  <c r="J8"/>
  <c r="I8"/>
  <c r="H8"/>
  <c r="F8"/>
  <c r="E8"/>
  <c r="D8"/>
  <c r="S7"/>
  <c r="R7"/>
  <c r="Q7"/>
  <c r="U11" i="20" l="1"/>
  <c r="G10" i="14"/>
  <c r="P10"/>
  <c r="T7" i="10"/>
  <c r="P8"/>
  <c r="K10"/>
  <c r="T10"/>
  <c r="T11"/>
  <c r="T12"/>
  <c r="P13"/>
  <c r="N17"/>
  <c r="U30"/>
  <c r="T12" i="11"/>
  <c r="T13"/>
  <c r="K14"/>
  <c r="T14"/>
  <c r="R21"/>
  <c r="T21" s="1"/>
  <c r="T24"/>
  <c r="T26"/>
  <c r="T27"/>
  <c r="P28"/>
  <c r="T28"/>
  <c r="P29"/>
  <c r="K30"/>
  <c r="U32"/>
  <c r="U38"/>
  <c r="U13" i="25"/>
  <c r="U14"/>
  <c r="U12"/>
  <c r="U11"/>
  <c r="G11" i="14"/>
  <c r="P11"/>
  <c r="K23"/>
  <c r="T23"/>
  <c r="K24"/>
  <c r="T24"/>
  <c r="T27"/>
  <c r="T28"/>
  <c r="T29"/>
  <c r="T30"/>
  <c r="T31"/>
  <c r="T32"/>
  <c r="U35"/>
  <c r="G13"/>
  <c r="U13" s="1"/>
  <c r="K11"/>
  <c r="T11"/>
  <c r="K12"/>
  <c r="T12"/>
  <c r="G14"/>
  <c r="P14"/>
  <c r="G25"/>
  <c r="U33"/>
  <c r="U27" i="20"/>
  <c r="U15"/>
  <c r="U32"/>
  <c r="U30"/>
  <c r="U12"/>
  <c r="U37" i="19"/>
  <c r="U39"/>
  <c r="E11"/>
  <c r="D11"/>
  <c r="F11"/>
  <c r="G23" i="10"/>
  <c r="U28"/>
  <c r="K8"/>
  <c r="T8"/>
  <c r="T9"/>
  <c r="P11"/>
  <c r="P12"/>
  <c r="T13"/>
  <c r="G18"/>
  <c r="P18"/>
  <c r="G19"/>
  <c r="P19"/>
  <c r="G20"/>
  <c r="T20"/>
  <c r="U20" s="1"/>
  <c r="T22"/>
  <c r="P23"/>
  <c r="T25"/>
  <c r="O21" i="11"/>
  <c r="G12"/>
  <c r="P12"/>
  <c r="G14"/>
  <c r="M21"/>
  <c r="K22"/>
  <c r="T22"/>
  <c r="P23"/>
  <c r="T29"/>
  <c r="P30"/>
  <c r="T30"/>
  <c r="T31"/>
  <c r="U34"/>
  <c r="U35"/>
  <c r="U36"/>
  <c r="U37"/>
  <c r="P24" i="14"/>
  <c r="G23"/>
  <c r="P23"/>
  <c r="K14"/>
  <c r="T14"/>
  <c r="G12"/>
  <c r="P12"/>
  <c r="U36" i="20"/>
  <c r="P14" i="11"/>
  <c r="U14" s="1"/>
  <c r="K28"/>
  <c r="P11"/>
  <c r="T18" i="26"/>
  <c r="T9"/>
  <c r="U34" i="20"/>
  <c r="P31" i="11"/>
  <c r="P27" i="10"/>
  <c r="P10"/>
  <c r="U25" i="14"/>
  <c r="U40" i="19"/>
  <c r="U39" i="11"/>
  <c r="U32" i="10"/>
  <c r="U23" i="19"/>
  <c r="U19" i="14"/>
  <c r="U26"/>
  <c r="U18" i="11"/>
  <c r="U25"/>
  <c r="U14" i="10"/>
  <c r="U21"/>
  <c r="G13" i="11"/>
  <c r="U30" i="19"/>
  <c r="G13"/>
  <c r="P13"/>
  <c r="P14"/>
  <c r="G17"/>
  <c r="P17"/>
  <c r="G18"/>
  <c r="K18"/>
  <c r="T38" i="25"/>
  <c r="T42" i="20"/>
  <c r="P42"/>
  <c r="P44" s="1"/>
  <c r="T18" i="19"/>
  <c r="H11"/>
  <c r="K27" i="14"/>
  <c r="K28"/>
  <c r="K29"/>
  <c r="K30"/>
  <c r="K31"/>
  <c r="K32"/>
  <c r="P34"/>
  <c r="G24"/>
  <c r="G27"/>
  <c r="P27"/>
  <c r="G28"/>
  <c r="P28"/>
  <c r="G29"/>
  <c r="P29"/>
  <c r="G30"/>
  <c r="P30"/>
  <c r="G31"/>
  <c r="P31"/>
  <c r="G32"/>
  <c r="P32"/>
  <c r="G34"/>
  <c r="K13" i="11"/>
  <c r="G23"/>
  <c r="K24"/>
  <c r="K26"/>
  <c r="K27"/>
  <c r="G29"/>
  <c r="G31"/>
  <c r="K33"/>
  <c r="G11"/>
  <c r="K12"/>
  <c r="P13"/>
  <c r="K23"/>
  <c r="G24"/>
  <c r="P24"/>
  <c r="G26"/>
  <c r="P26"/>
  <c r="G27"/>
  <c r="P27"/>
  <c r="G28"/>
  <c r="U28" s="1"/>
  <c r="K29"/>
  <c r="G30"/>
  <c r="U30" s="1"/>
  <c r="K31"/>
  <c r="G33"/>
  <c r="P33"/>
  <c r="G24" i="10"/>
  <c r="G25"/>
  <c r="G26"/>
  <c r="G27"/>
  <c r="G9"/>
  <c r="G11"/>
  <c r="G12"/>
  <c r="G13"/>
  <c r="T18"/>
  <c r="G22"/>
  <c r="G8"/>
  <c r="U8" s="1"/>
  <c r="K9"/>
  <c r="G10"/>
  <c r="U10" s="1"/>
  <c r="K11"/>
  <c r="K12"/>
  <c r="K13"/>
  <c r="K22"/>
  <c r="K23"/>
  <c r="K24"/>
  <c r="K25"/>
  <c r="K26"/>
  <c r="K27"/>
  <c r="G29"/>
  <c r="T26" i="19"/>
  <c r="T43" s="1"/>
  <c r="T34" i="14"/>
  <c r="P22"/>
  <c r="P39" s="1"/>
  <c r="P41" s="1"/>
  <c r="T22"/>
  <c r="P21" i="11"/>
  <c r="P42" s="1"/>
  <c r="P44" s="1"/>
  <c r="T33"/>
  <c r="T17" i="10"/>
  <c r="K38" i="19"/>
  <c r="T38"/>
  <c r="G38"/>
  <c r="P38"/>
  <c r="G14"/>
  <c r="K26"/>
  <c r="K43" s="1"/>
  <c r="P26"/>
  <c r="P43" s="1"/>
  <c r="P45" s="1"/>
  <c r="T27"/>
  <c r="P28"/>
  <c r="K29"/>
  <c r="T29"/>
  <c r="K12"/>
  <c r="T12"/>
  <c r="K13"/>
  <c r="T13"/>
  <c r="K14"/>
  <c r="T14"/>
  <c r="K17"/>
  <c r="T17"/>
  <c r="P18"/>
  <c r="P11" s="1"/>
  <c r="G27"/>
  <c r="G12"/>
  <c r="G29"/>
  <c r="K31"/>
  <c r="K32"/>
  <c r="K33"/>
  <c r="K34"/>
  <c r="K35"/>
  <c r="K36"/>
  <c r="G28"/>
  <c r="G31"/>
  <c r="P31"/>
  <c r="G32"/>
  <c r="P32"/>
  <c r="G33"/>
  <c r="P33"/>
  <c r="G34"/>
  <c r="P34"/>
  <c r="G35"/>
  <c r="P35"/>
  <c r="G36"/>
  <c r="P36"/>
  <c r="O7" i="10"/>
  <c r="N7"/>
  <c r="M7"/>
  <c r="J7"/>
  <c r="I7"/>
  <c r="K7" s="1"/>
  <c r="H7"/>
  <c r="F7"/>
  <c r="E7"/>
  <c r="D7"/>
  <c r="T6" s="1"/>
  <c r="T15" s="1"/>
  <c r="S6"/>
  <c r="R6"/>
  <c r="Q6"/>
  <c r="O6"/>
  <c r="U24" i="14" l="1"/>
  <c r="U28" i="19"/>
  <c r="U11" i="14"/>
  <c r="U22" i="11"/>
  <c r="U23" i="14"/>
  <c r="U32"/>
  <c r="U31"/>
  <c r="U30"/>
  <c r="U29"/>
  <c r="U28"/>
  <c r="U27"/>
  <c r="U14"/>
  <c r="U29" i="19"/>
  <c r="U27"/>
  <c r="U12" i="10"/>
  <c r="U26"/>
  <c r="U24"/>
  <c r="U19"/>
  <c r="U18"/>
  <c r="U23"/>
  <c r="G7"/>
  <c r="P7"/>
  <c r="P6" s="1"/>
  <c r="P15" s="1"/>
  <c r="U22"/>
  <c r="U13"/>
  <c r="U11"/>
  <c r="U25"/>
  <c r="U27" i="11"/>
  <c r="U26"/>
  <c r="U29"/>
  <c r="U23"/>
  <c r="U12"/>
  <c r="U12" i="14"/>
  <c r="U35" i="19"/>
  <c r="U34"/>
  <c r="U33"/>
  <c r="U32"/>
  <c r="U31"/>
  <c r="U11" i="11"/>
  <c r="U36" i="19"/>
  <c r="U24" i="11"/>
  <c r="U31"/>
  <c r="U27" i="10"/>
  <c r="O15"/>
  <c r="U9"/>
  <c r="U10" i="14"/>
  <c r="U34"/>
  <c r="U13" i="11"/>
  <c r="U18" i="19"/>
  <c r="U17"/>
  <c r="G11"/>
  <c r="U12"/>
  <c r="U14"/>
  <c r="U38"/>
  <c r="U13"/>
  <c r="U33" i="11"/>
  <c r="T39" i="14"/>
  <c r="T42" i="11"/>
  <c r="T35" i="10"/>
  <c r="S15"/>
  <c r="R15" s="1"/>
  <c r="Q15" s="1"/>
  <c r="T11" i="19"/>
  <c r="K11"/>
  <c r="N6" i="10"/>
  <c r="N15" s="1"/>
  <c r="M6"/>
  <c r="K6"/>
  <c r="I6"/>
  <c r="G6"/>
  <c r="G15" s="1"/>
  <c r="F6"/>
  <c r="E6"/>
  <c r="D6"/>
  <c r="T37" i="4"/>
  <c r="P37"/>
  <c r="K37"/>
  <c r="G37"/>
  <c r="T35"/>
  <c r="P35"/>
  <c r="K35"/>
  <c r="G35"/>
  <c r="S34"/>
  <c r="R34"/>
  <c r="Q34"/>
  <c r="N34"/>
  <c r="M34"/>
  <c r="J34"/>
  <c r="I34"/>
  <c r="H34"/>
  <c r="F34"/>
  <c r="E34"/>
  <c r="D34"/>
  <c r="T33"/>
  <c r="P33"/>
  <c r="K33"/>
  <c r="G33"/>
  <c r="U33" s="1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P31" s="1"/>
  <c r="J31"/>
  <c r="I31"/>
  <c r="H31"/>
  <c r="F31"/>
  <c r="E31"/>
  <c r="D31"/>
  <c r="S30"/>
  <c r="R30"/>
  <c r="Q30"/>
  <c r="O30"/>
  <c r="N30"/>
  <c r="M30"/>
  <c r="P30" s="1"/>
  <c r="J30"/>
  <c r="I30"/>
  <c r="H30"/>
  <c r="F30"/>
  <c r="E30"/>
  <c r="D30"/>
  <c r="S29"/>
  <c r="R29"/>
  <c r="Q29"/>
  <c r="P29"/>
  <c r="J29"/>
  <c r="I29"/>
  <c r="H29"/>
  <c r="F29"/>
  <c r="E29"/>
  <c r="D29"/>
  <c r="S28"/>
  <c r="R28"/>
  <c r="Q28"/>
  <c r="J28"/>
  <c r="I28"/>
  <c r="H28"/>
  <c r="F28"/>
  <c r="E28"/>
  <c r="D28"/>
  <c r="S27"/>
  <c r="R27"/>
  <c r="T27" s="1"/>
  <c r="Q27"/>
  <c r="J27"/>
  <c r="I27"/>
  <c r="H27"/>
  <c r="F27"/>
  <c r="E27"/>
  <c r="D27"/>
  <c r="T26"/>
  <c r="P26"/>
  <c r="K26"/>
  <c r="G26"/>
  <c r="T25"/>
  <c r="P25"/>
  <c r="K25"/>
  <c r="G25"/>
  <c r="S24"/>
  <c r="R24"/>
  <c r="T24" s="1"/>
  <c r="Q24"/>
  <c r="J24"/>
  <c r="I24"/>
  <c r="H24"/>
  <c r="F24"/>
  <c r="E24"/>
  <c r="D24"/>
  <c r="G24" s="1"/>
  <c r="S23"/>
  <c r="S22" s="1"/>
  <c r="R23"/>
  <c r="R22" s="1"/>
  <c r="Q23"/>
  <c r="O22"/>
  <c r="P23"/>
  <c r="J23"/>
  <c r="I23"/>
  <c r="H23"/>
  <c r="F23"/>
  <c r="E23"/>
  <c r="D23"/>
  <c r="G23" s="1"/>
  <c r="T19"/>
  <c r="P19"/>
  <c r="K19"/>
  <c r="G19"/>
  <c r="S14"/>
  <c r="R14"/>
  <c r="Q14"/>
  <c r="J14"/>
  <c r="I14"/>
  <c r="H14"/>
  <c r="F14"/>
  <c r="E14"/>
  <c r="D14"/>
  <c r="T13"/>
  <c r="P13"/>
  <c r="K13"/>
  <c r="S12"/>
  <c r="R12"/>
  <c r="Q12"/>
  <c r="P12"/>
  <c r="J12"/>
  <c r="I12"/>
  <c r="H12"/>
  <c r="F12"/>
  <c r="E12"/>
  <c r="D12"/>
  <c r="S11"/>
  <c r="R11"/>
  <c r="T11" s="1"/>
  <c r="Q11"/>
  <c r="J11"/>
  <c r="I11"/>
  <c r="K11" s="1"/>
  <c r="H11"/>
  <c r="F11"/>
  <c r="E11"/>
  <c r="D11"/>
  <c r="P35" i="31"/>
  <c r="P38" s="1"/>
  <c r="K35"/>
  <c r="G35"/>
  <c r="J24" i="20"/>
  <c r="K24" s="1"/>
  <c r="K42" s="1"/>
  <c r="P14" i="4" l="1"/>
  <c r="T31"/>
  <c r="K23"/>
  <c r="H22"/>
  <c r="G11"/>
  <c r="P11"/>
  <c r="T12"/>
  <c r="K14"/>
  <c r="T14"/>
  <c r="M22"/>
  <c r="T23"/>
  <c r="N22"/>
  <c r="P27"/>
  <c r="P28"/>
  <c r="T28"/>
  <c r="T29"/>
  <c r="T30"/>
  <c r="T32"/>
  <c r="U35"/>
  <c r="U7" i="10"/>
  <c r="U25" i="4"/>
  <c r="P32"/>
  <c r="U6" i="10"/>
  <c r="M15"/>
  <c r="U37" i="4"/>
  <c r="U19"/>
  <c r="U26"/>
  <c r="U11" i="19"/>
  <c r="H6" i="10"/>
  <c r="H15" s="1"/>
  <c r="I15"/>
  <c r="J6"/>
  <c r="J15" s="1"/>
  <c r="K15"/>
  <c r="U15" s="1"/>
  <c r="F15"/>
  <c r="E15" s="1"/>
  <c r="D15" s="1"/>
  <c r="G12" i="4"/>
  <c r="P24"/>
  <c r="G27"/>
  <c r="G28"/>
  <c r="G29"/>
  <c r="G30"/>
  <c r="G31"/>
  <c r="G32"/>
  <c r="P34"/>
  <c r="K12"/>
  <c r="G13"/>
  <c r="U13" s="1"/>
  <c r="G14"/>
  <c r="U14" s="1"/>
  <c r="Q22"/>
  <c r="T22" s="1"/>
  <c r="K24"/>
  <c r="U24" s="1"/>
  <c r="K27"/>
  <c r="K28"/>
  <c r="K29"/>
  <c r="K30"/>
  <c r="K31"/>
  <c r="K32"/>
  <c r="K34"/>
  <c r="G34"/>
  <c r="G24" i="20"/>
  <c r="T34" i="4"/>
  <c r="P22"/>
  <c r="P38" s="1"/>
  <c r="P40" s="1"/>
  <c r="G26" i="19"/>
  <c r="D22" i="4"/>
  <c r="F22"/>
  <c r="E22"/>
  <c r="U11" l="1"/>
  <c r="U23"/>
  <c r="U30"/>
  <c r="U28"/>
  <c r="U31"/>
  <c r="U29"/>
  <c r="U27"/>
  <c r="U12"/>
  <c r="U32"/>
  <c r="U34"/>
  <c r="G42" i="20"/>
  <c r="U42" s="1"/>
  <c r="U44" s="1"/>
  <c r="U24"/>
  <c r="G43" i="19"/>
  <c r="U43" s="1"/>
  <c r="U45" s="1"/>
  <c r="U26"/>
  <c r="T38" i="4"/>
  <c r="G22"/>
  <c r="G38" s="1"/>
  <c r="J22"/>
  <c r="I22"/>
  <c r="U10" l="1"/>
  <c r="K22"/>
  <c r="K38" s="1"/>
  <c r="J17" i="10"/>
  <c r="I17"/>
  <c r="H17"/>
  <c r="U38" i="4" l="1"/>
  <c r="U40" s="1"/>
  <c r="U22"/>
  <c r="K17" i="10"/>
  <c r="F17"/>
  <c r="E17"/>
  <c r="D17"/>
  <c r="K35" l="1"/>
  <c r="G17"/>
  <c r="G35" s="1"/>
  <c r="D21" i="11"/>
  <c r="F21"/>
  <c r="E21"/>
  <c r="G21" l="1"/>
  <c r="H21"/>
  <c r="J21"/>
  <c r="I21"/>
  <c r="G42" l="1"/>
  <c r="K21"/>
  <c r="K42" s="1"/>
  <c r="J22" i="14"/>
  <c r="I22"/>
  <c r="H22"/>
  <c r="U42" i="11" l="1"/>
  <c r="U44" s="1"/>
  <c r="U21"/>
  <c r="K22" i="14"/>
  <c r="F22"/>
  <c r="E22"/>
  <c r="D22"/>
  <c r="K39" l="1"/>
  <c r="G22"/>
  <c r="G39" s="1"/>
  <c r="J21" i="25"/>
  <c r="I21"/>
  <c r="H21"/>
  <c r="U39" i="14" l="1"/>
  <c r="U41" s="1"/>
  <c r="U22"/>
  <c r="K21" i="25"/>
  <c r="K38" s="1"/>
  <c r="E21"/>
  <c r="G21" l="1"/>
  <c r="D20" i="26"/>
  <c r="F20"/>
  <c r="E20"/>
  <c r="G38" i="25" l="1"/>
  <c r="U38" s="1"/>
  <c r="U40" s="1"/>
  <c r="U21"/>
  <c r="G20" i="26"/>
  <c r="G36" s="1"/>
  <c r="K20"/>
  <c r="S19" i="31"/>
  <c r="K36" i="26" l="1"/>
  <c r="T20"/>
  <c r="T19" i="31"/>
  <c r="T36" i="26" l="1"/>
  <c r="T38" s="1"/>
  <c r="T35" i="31"/>
  <c r="U35" s="1"/>
  <c r="U38" s="1"/>
  <c r="U19"/>
  <c r="P29" i="10"/>
  <c r="U29" s="1"/>
  <c r="M17"/>
  <c r="P17" s="1"/>
  <c r="P35" s="1"/>
  <c r="U35" s="1"/>
  <c r="V35" s="1"/>
  <c r="U17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с 2018г. Услуги нет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01.02.2020г.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01.01.2020г.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0,57 не начисляется, счетчик  снят</t>
        </r>
      </text>
    </comment>
  </commentList>
</comments>
</file>

<file path=xl/sharedStrings.xml><?xml version="1.0" encoding="utf-8"?>
<sst xmlns="http://schemas.openxmlformats.org/spreadsheetml/2006/main" count="786" uniqueCount="117">
  <si>
    <t>ОТЧЕТ</t>
  </si>
  <si>
    <t>о затратах по предоставлению услуг по содержанию и ремонту общего имущества</t>
  </si>
  <si>
    <t>Наименование статей</t>
  </si>
  <si>
    <t>тариф</t>
  </si>
  <si>
    <t xml:space="preserve">январь </t>
  </si>
  <si>
    <t>февраль</t>
  </si>
  <si>
    <t>март</t>
  </si>
  <si>
    <t>1 квартал</t>
  </si>
  <si>
    <t xml:space="preserve">апрель </t>
  </si>
  <si>
    <t>май</t>
  </si>
  <si>
    <t>июнь</t>
  </si>
  <si>
    <t>2 квартал</t>
  </si>
  <si>
    <t>1.</t>
  </si>
  <si>
    <t>Доходы (начисления):</t>
  </si>
  <si>
    <t>1.1.</t>
  </si>
  <si>
    <t>Текущее содержание</t>
  </si>
  <si>
    <t>1.2.</t>
  </si>
  <si>
    <t>Уборка придомовой территории</t>
  </si>
  <si>
    <t>1.3.</t>
  </si>
  <si>
    <t>обслуживание  приборов учета</t>
  </si>
  <si>
    <t>оплачено собственниками</t>
  </si>
  <si>
    <t>долг (переплата)</t>
  </si>
  <si>
    <t>2.</t>
  </si>
  <si>
    <t>Расходы:</t>
  </si>
  <si>
    <t>2.1.</t>
  </si>
  <si>
    <t>2.2.</t>
  </si>
  <si>
    <t>2.3.</t>
  </si>
  <si>
    <t>2.4.</t>
  </si>
  <si>
    <t>поверка приборов учета</t>
  </si>
  <si>
    <t>Обработка подвалов</t>
  </si>
  <si>
    <t>Текущий ремонт (подряды)</t>
  </si>
  <si>
    <t>Уборка лестничных клеток</t>
  </si>
  <si>
    <t>1.4.</t>
  </si>
  <si>
    <t>Вывоз ТБО</t>
  </si>
  <si>
    <t>1.5.</t>
  </si>
  <si>
    <t>1.6.</t>
  </si>
  <si>
    <t>Обслуживание лифтового оборудования</t>
  </si>
  <si>
    <t>1.7.</t>
  </si>
  <si>
    <t>Обслуживание ВДГО</t>
  </si>
  <si>
    <t>2.5.</t>
  </si>
  <si>
    <t>2.6.</t>
  </si>
  <si>
    <t>2.7.</t>
  </si>
  <si>
    <t>2.8.</t>
  </si>
  <si>
    <t>2.9.</t>
  </si>
  <si>
    <t>2.10.</t>
  </si>
  <si>
    <t>1.8.</t>
  </si>
  <si>
    <t>2.11.</t>
  </si>
  <si>
    <t>площадь по л.с-1446,6</t>
  </si>
  <si>
    <t>площадь по л.с-897,1</t>
  </si>
  <si>
    <t>площадь по л.с-1645,5</t>
  </si>
  <si>
    <t>площадь по л.с-1242</t>
  </si>
  <si>
    <t>площадь по л.с-885,7</t>
  </si>
  <si>
    <t>площадь по л.с-1565,40</t>
  </si>
  <si>
    <t>Содержание и текущий ремонт МКД</t>
  </si>
  <si>
    <t>АДС</t>
  </si>
  <si>
    <t>Паспортный стол</t>
  </si>
  <si>
    <t>в том числе</t>
  </si>
  <si>
    <t>Остаток денежных средств</t>
  </si>
  <si>
    <t>2.12.</t>
  </si>
  <si>
    <t>Услуги управления</t>
  </si>
  <si>
    <t xml:space="preserve">Паспортный стол </t>
  </si>
  <si>
    <t>Содержание и технический ремонт МКД</t>
  </si>
  <si>
    <t>паспорт дубликат</t>
  </si>
  <si>
    <t>поверка вскм 50</t>
  </si>
  <si>
    <t>поверка тепловычислителя ВКТ 7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</si>
  <si>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</si>
  <si>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</si>
  <si>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</si>
  <si>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</si>
  <si>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</si>
  <si>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</si>
  <si>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</si>
  <si>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</si>
  <si>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вывоз мусора</t>
  </si>
  <si>
    <t>встройка</t>
  </si>
  <si>
    <t>Привоз земли и песка</t>
  </si>
  <si>
    <t>привоз земли и песка</t>
  </si>
  <si>
    <t>поверка комплекта термометров</t>
  </si>
  <si>
    <t>итого год</t>
  </si>
  <si>
    <t>Поверка приборов учета ТЭМ-104</t>
  </si>
  <si>
    <t>Поверка комплектов термометров</t>
  </si>
  <si>
    <t>№ 148а ул. Октябрьская  за 2019 год</t>
  </si>
  <si>
    <t>площадь по л.с-1824,7</t>
  </si>
  <si>
    <t>площадь по л.с-1997,06</t>
  </si>
  <si>
    <t>госпошлина</t>
  </si>
  <si>
    <t>дезинсекция дератизация</t>
  </si>
  <si>
    <t>дезинсекция,дератизация</t>
  </si>
  <si>
    <t>дезинсекция, дератизация</t>
  </si>
  <si>
    <t>дезинсекция ,дератизация</t>
  </si>
  <si>
    <t>Оплачено собственниками</t>
  </si>
  <si>
    <t xml:space="preserve">           Оплачено собственниками</t>
  </si>
  <si>
    <t xml:space="preserve">только АДС </t>
  </si>
  <si>
    <t>Директор</t>
  </si>
  <si>
    <t>ООО "ЖЭУ - 8</t>
  </si>
  <si>
    <t xml:space="preserve">                  Штерц Ж. В.</t>
  </si>
  <si>
    <t>Обслуживание приборов учета</t>
  </si>
  <si>
    <t>площадь по л.с-</t>
  </si>
  <si>
    <t>1 кв.</t>
  </si>
  <si>
    <t>2 кв.</t>
  </si>
  <si>
    <r>
      <t xml:space="preserve">Текущее содержание </t>
    </r>
    <r>
      <rPr>
        <b/>
        <sz val="12"/>
        <color theme="1"/>
        <rFont val="Times New Roman"/>
        <family val="1"/>
        <charset val="204"/>
      </rPr>
      <t xml:space="preserve"> (АДС)</t>
    </r>
  </si>
  <si>
    <t>с 01.05.2019г. Только АДС  (договор)</t>
  </si>
  <si>
    <t>убрать начисление</t>
  </si>
  <si>
    <t>4 кв.</t>
  </si>
  <si>
    <t>3 кв.</t>
  </si>
  <si>
    <t>.</t>
  </si>
  <si>
    <r>
      <t>Доходы</t>
    </r>
    <r>
      <rPr>
        <b/>
        <sz val="12"/>
        <color theme="1"/>
        <rFont val="Times New Roman"/>
        <family val="1"/>
        <charset val="204"/>
      </rPr>
      <t xml:space="preserve"> (начисления):</t>
    </r>
  </si>
  <si>
    <t>1.9.</t>
  </si>
  <si>
    <t>№ 71 ул. Кирова  за 2021 год</t>
  </si>
  <si>
    <t>№ 73 ул. Кирова  за 2021 год</t>
  </si>
  <si>
    <t>№ 74 ул. Октябрьская  за 2021 год</t>
  </si>
  <si>
    <t>№ 91 ул. Октябрьская  за 2021 год</t>
  </si>
  <si>
    <t>№ 128 ул. Октябрьская за 2021 год</t>
  </si>
  <si>
    <t>№ 134 ул. Октябрьская за 2021 год</t>
  </si>
  <si>
    <t>№ 144а ул. Октябрьская  за 2021  год</t>
  </si>
  <si>
    <t>№ 148а ул. Октябрьская  за 2021 год</t>
  </si>
  <si>
    <t>№ 4 ул. Парковая за 2021 год</t>
  </si>
  <si>
    <t>индексация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</si>
</sst>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1" fontId="1" fillId="0" borderId="1" xfId="0" applyNumberFormat="1" applyFont="1" applyBorder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0" fontId="1" fillId="0" borderId="2" xfId="0" applyFont="1" applyBorder="1"/>
    <xf numFmtId="1" fontId="1" fillId="0" borderId="2" xfId="0" applyNumberFormat="1" applyFont="1" applyBorder="1"/>
    <xf numFmtId="1" fontId="2" fillId="2" borderId="2" xfId="0" applyNumberFormat="1" applyFont="1" applyFill="1" applyBorder="1"/>
    <xf numFmtId="0" fontId="1" fillId="0" borderId="3" xfId="0" applyFont="1" applyBorder="1"/>
    <xf numFmtId="1" fontId="1" fillId="0" borderId="3" xfId="0" applyNumberFormat="1" applyFont="1" applyBorder="1"/>
    <xf numFmtId="1" fontId="2" fillId="2" borderId="3" xfId="0" applyNumberFormat="1" applyFont="1" applyFill="1" applyBorder="1"/>
    <xf numFmtId="1" fontId="1" fillId="0" borderId="7" xfId="0" applyNumberFormat="1" applyFont="1" applyBorder="1"/>
    <xf numFmtId="1" fontId="2" fillId="2" borderId="7" xfId="0" applyNumberFormat="1" applyFont="1" applyFill="1" applyBorder="1"/>
    <xf numFmtId="1" fontId="1" fillId="0" borderId="0" xfId="0" applyNumberFormat="1" applyFont="1"/>
    <xf numFmtId="0" fontId="3" fillId="4" borderId="1" xfId="0" applyFont="1" applyFill="1" applyBorder="1"/>
    <xf numFmtId="1" fontId="3" fillId="4" borderId="1" xfId="0" applyNumberFormat="1" applyFont="1" applyFill="1" applyBorder="1"/>
    <xf numFmtId="1" fontId="4" fillId="4" borderId="1" xfId="0" applyNumberFormat="1" applyFont="1" applyFill="1" applyBorder="1"/>
    <xf numFmtId="0" fontId="3" fillId="4" borderId="5" xfId="0" applyFont="1" applyFill="1" applyBorder="1"/>
    <xf numFmtId="1" fontId="3" fillId="4" borderId="5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1" fillId="0" borderId="14" xfId="0" applyNumberFormat="1" applyFont="1" applyBorder="1"/>
    <xf numFmtId="1" fontId="1" fillId="3" borderId="14" xfId="0" applyNumberFormat="1" applyFont="1" applyFill="1" applyBorder="1"/>
    <xf numFmtId="1" fontId="1" fillId="0" borderId="15" xfId="0" applyNumberFormat="1" applyFont="1" applyBorder="1"/>
    <xf numFmtId="1" fontId="3" fillId="4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Border="1"/>
    <xf numFmtId="1" fontId="2" fillId="4" borderId="19" xfId="0" applyNumberFormat="1" applyFont="1" applyFill="1" applyBorder="1"/>
    <xf numFmtId="1" fontId="1" fillId="4" borderId="19" xfId="0" applyNumberFormat="1" applyFont="1" applyFill="1" applyBorder="1"/>
    <xf numFmtId="1" fontId="2" fillId="4" borderId="20" xfId="0" applyNumberFormat="1" applyFont="1" applyFill="1" applyBorder="1"/>
    <xf numFmtId="1" fontId="4" fillId="4" borderId="10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/>
    <xf numFmtId="1" fontId="2" fillId="4" borderId="23" xfId="0" applyNumberFormat="1" applyFont="1" applyFill="1" applyBorder="1"/>
    <xf numFmtId="0" fontId="3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" fontId="3" fillId="4" borderId="5" xfId="0" applyNumberFormat="1" applyFont="1" applyFill="1" applyBorder="1"/>
    <xf numFmtId="1" fontId="4" fillId="4" borderId="5" xfId="0" applyNumberFormat="1" applyFont="1" applyFill="1" applyBorder="1"/>
    <xf numFmtId="1" fontId="3" fillId="4" borderId="8" xfId="0" applyNumberFormat="1" applyFont="1" applyFill="1" applyBorder="1"/>
    <xf numFmtId="1" fontId="1" fillId="3" borderId="2" xfId="0" applyNumberFormat="1" applyFont="1" applyFill="1" applyBorder="1"/>
    <xf numFmtId="1" fontId="1" fillId="2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3" fillId="4" borderId="14" xfId="0" applyFont="1" applyFill="1" applyBorder="1"/>
    <xf numFmtId="0" fontId="1" fillId="0" borderId="14" xfId="0" applyFont="1" applyBorder="1"/>
    <xf numFmtId="0" fontId="3" fillId="4" borderId="14" xfId="0" applyFont="1" applyFill="1" applyBorder="1" applyAlignment="1">
      <alignment horizontal="center"/>
    </xf>
    <xf numFmtId="0" fontId="1" fillId="0" borderId="15" xfId="0" applyFont="1" applyBorder="1"/>
    <xf numFmtId="0" fontId="3" fillId="4" borderId="16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16" fontId="1" fillId="0" borderId="19" xfId="0" applyNumberFormat="1" applyFont="1" applyBorder="1"/>
    <xf numFmtId="0" fontId="1" fillId="0" borderId="20" xfId="0" applyFont="1" applyBorder="1"/>
    <xf numFmtId="0" fontId="1" fillId="0" borderId="10" xfId="0" applyFont="1" applyBorder="1"/>
    <xf numFmtId="0" fontId="1" fillId="0" borderId="23" xfId="0" applyFont="1" applyBorder="1"/>
    <xf numFmtId="0" fontId="3" fillId="4" borderId="10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" fontId="3" fillId="5" borderId="5" xfId="0" applyNumberFormat="1" applyFont="1" applyFill="1" applyBorder="1"/>
    <xf numFmtId="1" fontId="4" fillId="5" borderId="5" xfId="0" applyNumberFormat="1" applyFont="1" applyFill="1" applyBorder="1"/>
    <xf numFmtId="1" fontId="3" fillId="5" borderId="8" xfId="0" applyNumberFormat="1" applyFont="1" applyFill="1" applyBorder="1"/>
    <xf numFmtId="0" fontId="3" fillId="5" borderId="5" xfId="0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1" fillId="0" borderId="1" xfId="0" applyNumberFormat="1" applyFont="1" applyFill="1" applyBorder="1"/>
    <xf numFmtId="1" fontId="1" fillId="0" borderId="3" xfId="0" applyNumberFormat="1" applyFont="1" applyFill="1" applyBorder="1"/>
    <xf numFmtId="1" fontId="1" fillId="0" borderId="2" xfId="0" applyNumberFormat="1" applyFont="1" applyFill="1" applyBorder="1"/>
    <xf numFmtId="1" fontId="2" fillId="0" borderId="13" xfId="0" applyNumberFormat="1" applyFont="1" applyFill="1" applyBorder="1"/>
    <xf numFmtId="1" fontId="1" fillId="0" borderId="11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/>
    <xf numFmtId="1" fontId="3" fillId="5" borderId="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16" xfId="0" applyFont="1" applyFill="1" applyBorder="1"/>
    <xf numFmtId="0" fontId="1" fillId="0" borderId="22" xfId="0" applyFont="1" applyBorder="1"/>
    <xf numFmtId="0" fontId="3" fillId="0" borderId="0" xfId="0" applyFont="1"/>
    <xf numFmtId="0" fontId="1" fillId="0" borderId="9" xfId="0" applyFont="1" applyBorder="1"/>
    <xf numFmtId="0" fontId="3" fillId="4" borderId="4" xfId="0" applyFont="1" applyFill="1" applyBorder="1"/>
    <xf numFmtId="16" fontId="1" fillId="0" borderId="11" xfId="0" applyNumberFormat="1" applyFont="1" applyBorder="1"/>
    <xf numFmtId="0" fontId="1" fillId="0" borderId="11" xfId="0" applyFont="1" applyBorder="1"/>
    <xf numFmtId="0" fontId="3" fillId="4" borderId="5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4" borderId="5" xfId="0" applyNumberFormat="1" applyFont="1" applyFill="1" applyBorder="1"/>
    <xf numFmtId="1" fontId="4" fillId="4" borderId="6" xfId="0" applyNumberFormat="1" applyFont="1" applyFill="1" applyBorder="1"/>
    <xf numFmtId="1" fontId="1" fillId="0" borderId="13" xfId="0" applyNumberFormat="1" applyFont="1" applyBorder="1"/>
    <xf numFmtId="1" fontId="1" fillId="0" borderId="11" xfId="0" applyNumberFormat="1" applyFont="1" applyBorder="1"/>
    <xf numFmtId="1" fontId="1" fillId="0" borderId="12" xfId="0" applyNumberFormat="1" applyFont="1" applyBorder="1"/>
    <xf numFmtId="1" fontId="4" fillId="4" borderId="16" xfId="0" applyNumberFormat="1" applyFont="1" applyFill="1" applyBorder="1"/>
    <xf numFmtId="1" fontId="4" fillId="4" borderId="10" xfId="0" applyNumberFormat="1" applyFont="1" applyFill="1" applyBorder="1"/>
    <xf numFmtId="1" fontId="1" fillId="3" borderId="15" xfId="0" applyNumberFormat="1" applyFont="1" applyFill="1" applyBorder="1"/>
    <xf numFmtId="0" fontId="1" fillId="4" borderId="5" xfId="0" applyFont="1" applyFill="1" applyBorder="1"/>
    <xf numFmtId="1" fontId="3" fillId="4" borderId="6" xfId="0" applyNumberFormat="1" applyFont="1" applyFill="1" applyBorder="1"/>
    <xf numFmtId="1" fontId="3" fillId="4" borderId="16" xfId="0" applyNumberFormat="1" applyFont="1" applyFill="1" applyBorder="1"/>
    <xf numFmtId="1" fontId="3" fillId="4" borderId="6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1" fillId="4" borderId="23" xfId="0" applyNumberFormat="1" applyFont="1" applyFill="1" applyBorder="1"/>
    <xf numFmtId="1" fontId="1" fillId="3" borderId="17" xfId="0" applyNumberFormat="1" applyFont="1" applyFill="1" applyBorder="1"/>
    <xf numFmtId="16" fontId="1" fillId="0" borderId="10" xfId="0" applyNumberFormat="1" applyFont="1" applyBorder="1"/>
    <xf numFmtId="0" fontId="3" fillId="0" borderId="6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/>
    <xf numFmtId="1" fontId="2" fillId="5" borderId="20" xfId="0" applyNumberFormat="1" applyFont="1" applyFill="1" applyBorder="1"/>
    <xf numFmtId="1" fontId="2" fillId="5" borderId="23" xfId="0" applyNumberFormat="1" applyFont="1" applyFill="1" applyBorder="1"/>
    <xf numFmtId="1" fontId="4" fillId="5" borderId="10" xfId="0" applyNumberFormat="1" applyFont="1" applyFill="1" applyBorder="1"/>
    <xf numFmtId="1" fontId="4" fillId="5" borderId="6" xfId="0" applyNumberFormat="1" applyFont="1" applyFill="1" applyBorder="1"/>
    <xf numFmtId="1" fontId="4" fillId="5" borderId="16" xfId="0" applyNumberFormat="1" applyFont="1" applyFill="1" applyBorder="1"/>
    <xf numFmtId="1" fontId="3" fillId="5" borderId="6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 vertical="center"/>
    </xf>
    <xf numFmtId="1" fontId="3" fillId="5" borderId="16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/>
    <xf numFmtId="1" fontId="3" fillId="4" borderId="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" fontId="2" fillId="0" borderId="17" xfId="0" applyNumberFormat="1" applyFont="1" applyFill="1" applyBorder="1"/>
    <xf numFmtId="1" fontId="3" fillId="4" borderId="5" xfId="0" applyNumberFormat="1" applyFont="1" applyFill="1" applyBorder="1" applyAlignment="1">
      <alignment vertical="center"/>
    </xf>
    <xf numFmtId="1" fontId="3" fillId="4" borderId="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6" xfId="0" applyFont="1" applyFill="1" applyBorder="1" applyAlignment="1">
      <alignment vertical="center" wrapText="1"/>
    </xf>
    <xf numFmtId="0" fontId="1" fillId="0" borderId="25" xfId="0" applyFont="1" applyBorder="1"/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wrapText="1"/>
    </xf>
    <xf numFmtId="0" fontId="3" fillId="5" borderId="10" xfId="0" applyFont="1" applyFill="1" applyBorder="1"/>
    <xf numFmtId="0" fontId="3" fillId="0" borderId="19" xfId="0" applyFont="1" applyBorder="1"/>
    <xf numFmtId="16" fontId="3" fillId="0" borderId="19" xfId="0" applyNumberFormat="1" applyFont="1" applyBorder="1"/>
    <xf numFmtId="0" fontId="3" fillId="0" borderId="20" xfId="0" applyFont="1" applyBorder="1"/>
    <xf numFmtId="0" fontId="3" fillId="0" borderId="10" xfId="0" applyFont="1" applyBorder="1"/>
    <xf numFmtId="0" fontId="3" fillId="0" borderId="23" xfId="0" applyFont="1" applyBorder="1"/>
    <xf numFmtId="2" fontId="3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4" borderId="16" xfId="0" applyFont="1" applyFill="1" applyBorder="1"/>
    <xf numFmtId="1" fontId="4" fillId="4" borderId="1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/>
    <xf numFmtId="0" fontId="3" fillId="4" borderId="10" xfId="0" applyFont="1" applyFill="1" applyBorder="1" applyAlignment="1">
      <alignment horizontal="center" vertical="center"/>
    </xf>
    <xf numFmtId="1" fontId="1" fillId="4" borderId="20" xfId="0" applyNumberFormat="1" applyFont="1" applyFill="1" applyBorder="1"/>
    <xf numFmtId="1" fontId="3" fillId="4" borderId="10" xfId="0" applyNumberFormat="1" applyFont="1" applyFill="1" applyBorder="1"/>
    <xf numFmtId="1" fontId="2" fillId="4" borderId="22" xfId="0" applyNumberFormat="1" applyFont="1" applyFill="1" applyBorder="1"/>
    <xf numFmtId="1" fontId="1" fillId="0" borderId="26" xfId="0" applyNumberFormat="1" applyFont="1" applyBorder="1"/>
    <xf numFmtId="1" fontId="3" fillId="4" borderId="10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0" borderId="17" xfId="0" applyFont="1" applyBorder="1"/>
    <xf numFmtId="0" fontId="3" fillId="4" borderId="3" xfId="0" applyFont="1" applyFill="1" applyBorder="1"/>
    <xf numFmtId="0" fontId="3" fillId="4" borderId="17" xfId="0" applyFont="1" applyFill="1" applyBorder="1"/>
    <xf numFmtId="1" fontId="4" fillId="4" borderId="3" xfId="0" applyNumberFormat="1" applyFont="1" applyFill="1" applyBorder="1"/>
    <xf numFmtId="0" fontId="3" fillId="0" borderId="4" xfId="0" applyFont="1" applyBorder="1" applyAlignment="1">
      <alignment horizontal="center" vertical="center"/>
    </xf>
    <xf numFmtId="1" fontId="4" fillId="4" borderId="8" xfId="0" applyNumberFormat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3" fillId="5" borderId="6" xfId="0" applyNumberFormat="1" applyFont="1" applyFill="1" applyBorder="1"/>
    <xf numFmtId="1" fontId="3" fillId="5" borderId="16" xfId="0" applyNumberFormat="1" applyFont="1" applyFill="1" applyBorder="1"/>
    <xf numFmtId="0" fontId="4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1" fillId="5" borderId="19" xfId="0" applyNumberFormat="1" applyFont="1" applyFill="1" applyBorder="1"/>
    <xf numFmtId="1" fontId="1" fillId="5" borderId="20" xfId="0" applyNumberFormat="1" applyFont="1" applyFill="1" applyBorder="1"/>
    <xf numFmtId="1" fontId="3" fillId="5" borderId="10" xfId="0" applyNumberFormat="1" applyFont="1" applyFill="1" applyBorder="1" applyAlignment="1">
      <alignment horizontal="center"/>
    </xf>
    <xf numFmtId="1" fontId="2" fillId="5" borderId="21" xfId="0" applyNumberFormat="1" applyFont="1" applyFill="1" applyBorder="1"/>
    <xf numFmtId="1" fontId="2" fillId="5" borderId="22" xfId="0" applyNumberFormat="1" applyFont="1" applyFill="1" applyBorder="1"/>
    <xf numFmtId="1" fontId="4" fillId="4" borderId="13" xfId="0" applyNumberFormat="1" applyFont="1" applyFill="1" applyBorder="1"/>
    <xf numFmtId="1" fontId="4" fillId="4" borderId="23" xfId="0" applyNumberFormat="1" applyFont="1" applyFill="1" applyBorder="1"/>
    <xf numFmtId="0" fontId="3" fillId="3" borderId="16" xfId="0" applyFont="1" applyFill="1" applyBorder="1" applyAlignment="1">
      <alignment horizontal="center" vertical="center"/>
    </xf>
    <xf numFmtId="1" fontId="4" fillId="4" borderId="17" xfId="0" applyNumberFormat="1" applyFont="1" applyFill="1" applyBorder="1"/>
    <xf numFmtId="1" fontId="3" fillId="4" borderId="4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/>
    </xf>
    <xf numFmtId="1" fontId="3" fillId="5" borderId="10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wrapText="1"/>
    </xf>
    <xf numFmtId="0" fontId="3" fillId="4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wrapText="1"/>
    </xf>
    <xf numFmtId="1" fontId="2" fillId="4" borderId="6" xfId="0" applyNumberFormat="1" applyFont="1" applyFill="1" applyBorder="1"/>
    <xf numFmtId="1" fontId="2" fillId="4" borderId="16" xfId="0" applyNumberFormat="1" applyFont="1" applyFill="1" applyBorder="1"/>
    <xf numFmtId="1" fontId="2" fillId="4" borderId="10" xfId="0" applyNumberFormat="1" applyFont="1" applyFill="1" applyBorder="1"/>
    <xf numFmtId="0" fontId="4" fillId="5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164" fontId="3" fillId="5" borderId="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5" xfId="0" applyNumberFormat="1" applyFont="1" applyFill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right" vertical="center"/>
    </xf>
    <xf numFmtId="1" fontId="4" fillId="4" borderId="10" xfId="0" applyNumberFormat="1" applyFont="1" applyFill="1" applyBorder="1" applyAlignment="1">
      <alignment horizontal="right" vertical="center"/>
    </xf>
    <xf numFmtId="0" fontId="1" fillId="6" borderId="19" xfId="0" applyFont="1" applyFill="1" applyBorder="1"/>
    <xf numFmtId="1" fontId="1" fillId="6" borderId="1" xfId="0" applyNumberFormat="1" applyFont="1" applyFill="1" applyBorder="1"/>
    <xf numFmtId="1" fontId="1" fillId="6" borderId="11" xfId="0" applyNumberFormat="1" applyFont="1" applyFill="1" applyBorder="1"/>
    <xf numFmtId="1" fontId="2" fillId="6" borderId="19" xfId="0" applyNumberFormat="1" applyFont="1" applyFill="1" applyBorder="1"/>
    <xf numFmtId="1" fontId="1" fillId="6" borderId="14" xfId="0" applyNumberFormat="1" applyFont="1" applyFill="1" applyBorder="1"/>
    <xf numFmtId="0" fontId="1" fillId="6" borderId="0" xfId="0" applyFont="1" applyFill="1"/>
    <xf numFmtId="0" fontId="3" fillId="3" borderId="4" xfId="0" applyFont="1" applyFill="1" applyBorder="1" applyAlignment="1">
      <alignment horizontal="center" vertical="center"/>
    </xf>
    <xf numFmtId="1" fontId="2" fillId="0" borderId="25" xfId="0" applyNumberFormat="1" applyFont="1" applyFill="1" applyBorder="1"/>
    <xf numFmtId="1" fontId="1" fillId="0" borderId="27" xfId="0" applyNumberFormat="1" applyFont="1" applyFill="1" applyBorder="1"/>
    <xf numFmtId="1" fontId="3" fillId="4" borderId="9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/>
    <xf numFmtId="1" fontId="1" fillId="0" borderId="28" xfId="0" applyNumberFormat="1" applyFont="1" applyFill="1" applyBorder="1"/>
    <xf numFmtId="1" fontId="3" fillId="4" borderId="9" xfId="0" applyNumberFormat="1" applyFont="1" applyFill="1" applyBorder="1" applyAlignment="1">
      <alignment horizontal="center"/>
    </xf>
    <xf numFmtId="1" fontId="1" fillId="0" borderId="25" xfId="0" applyNumberFormat="1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/>
    <xf numFmtId="1" fontId="1" fillId="0" borderId="36" xfId="0" applyNumberFormat="1" applyFont="1" applyFill="1" applyBorder="1"/>
    <xf numFmtId="0" fontId="1" fillId="0" borderId="37" xfId="0" applyFont="1" applyBorder="1"/>
    <xf numFmtId="1" fontId="1" fillId="0" borderId="38" xfId="0" applyNumberFormat="1" applyFont="1" applyFill="1" applyBorder="1"/>
    <xf numFmtId="1" fontId="1" fillId="0" borderId="40" xfId="0" applyNumberFormat="1" applyFont="1" applyFill="1" applyBorder="1"/>
    <xf numFmtId="1" fontId="1" fillId="0" borderId="36" xfId="0" applyNumberFormat="1" applyFont="1" applyBorder="1"/>
    <xf numFmtId="0" fontId="1" fillId="0" borderId="41" xfId="0" applyFont="1" applyBorder="1"/>
    <xf numFmtId="1" fontId="1" fillId="0" borderId="42" xfId="0" applyNumberFormat="1" applyFont="1" applyBorder="1"/>
    <xf numFmtId="1" fontId="1" fillId="0" borderId="43" xfId="0" applyNumberFormat="1" applyFont="1" applyBorder="1"/>
    <xf numFmtId="1" fontId="1" fillId="3" borderId="44" xfId="0" applyNumberFormat="1" applyFont="1" applyFill="1" applyBorder="1"/>
    <xf numFmtId="1" fontId="1" fillId="0" borderId="44" xfId="0" applyNumberFormat="1" applyFont="1" applyFill="1" applyBorder="1"/>
    <xf numFmtId="1" fontId="1" fillId="0" borderId="42" xfId="0" applyNumberFormat="1" applyFont="1" applyFill="1" applyBorder="1"/>
    <xf numFmtId="1" fontId="1" fillId="0" borderId="43" xfId="0" applyNumberFormat="1" applyFont="1" applyFill="1" applyBorder="1"/>
    <xf numFmtId="1" fontId="1" fillId="0" borderId="45" xfId="0" applyNumberFormat="1" applyFont="1" applyFill="1" applyBorder="1"/>
    <xf numFmtId="1" fontId="2" fillId="5" borderId="13" xfId="0" applyNumberFormat="1" applyFont="1" applyFill="1" applyBorder="1"/>
    <xf numFmtId="1" fontId="1" fillId="5" borderId="11" xfId="0" applyNumberFormat="1" applyFont="1" applyFill="1" applyBorder="1"/>
    <xf numFmtId="1" fontId="1" fillId="5" borderId="12" xfId="0" applyNumberFormat="1" applyFont="1" applyFill="1" applyBorder="1"/>
    <xf numFmtId="1" fontId="1" fillId="5" borderId="13" xfId="0" applyNumberFormat="1" applyFont="1" applyFill="1" applyBorder="1"/>
    <xf numFmtId="1" fontId="4" fillId="5" borderId="6" xfId="0" applyNumberFormat="1" applyFont="1" applyFill="1" applyBorder="1" applyAlignment="1">
      <alignment horizontal="center"/>
    </xf>
    <xf numFmtId="1" fontId="2" fillId="5" borderId="11" xfId="0" applyNumberFormat="1" applyFont="1" applyFill="1" applyBorder="1"/>
    <xf numFmtId="1" fontId="2" fillId="5" borderId="12" xfId="0" applyNumberFormat="1" applyFont="1" applyFill="1" applyBorder="1"/>
    <xf numFmtId="1" fontId="2" fillId="5" borderId="26" xfId="0" applyNumberFormat="1" applyFont="1" applyFill="1" applyBorder="1"/>
    <xf numFmtId="1" fontId="1" fillId="0" borderId="23" xfId="0" applyNumberFormat="1" applyFont="1" applyBorder="1"/>
    <xf numFmtId="1" fontId="1" fillId="0" borderId="19" xfId="0" applyNumberFormat="1" applyFont="1" applyBorder="1"/>
    <xf numFmtId="1" fontId="1" fillId="0" borderId="20" xfId="0" applyNumberFormat="1" applyFont="1" applyBorder="1"/>
    <xf numFmtId="1" fontId="1" fillId="0" borderId="22" xfId="0" applyNumberFormat="1" applyFont="1" applyBorder="1"/>
    <xf numFmtId="0" fontId="3" fillId="0" borderId="8" xfId="0" applyFont="1" applyBorder="1" applyAlignment="1">
      <alignment vertical="center"/>
    </xf>
    <xf numFmtId="1" fontId="1" fillId="4" borderId="11" xfId="0" applyNumberFormat="1" applyFont="1" applyFill="1" applyBorder="1"/>
    <xf numFmtId="1" fontId="1" fillId="4" borderId="12" xfId="0" applyNumberFormat="1" applyFont="1" applyFill="1" applyBorder="1"/>
    <xf numFmtId="1" fontId="1" fillId="4" borderId="13" xfId="0" applyNumberFormat="1" applyFont="1" applyFill="1" applyBorder="1"/>
    <xf numFmtId="1" fontId="4" fillId="4" borderId="6" xfId="0" applyNumberFormat="1" applyFont="1" applyFill="1" applyBorder="1" applyAlignment="1">
      <alignment horizontal="center"/>
    </xf>
    <xf numFmtId="1" fontId="2" fillId="4" borderId="13" xfId="0" applyNumberFormat="1" applyFont="1" applyFill="1" applyBorder="1"/>
    <xf numFmtId="1" fontId="2" fillId="4" borderId="11" xfId="0" applyNumberFormat="1" applyFont="1" applyFill="1" applyBorder="1"/>
    <xf numFmtId="1" fontId="2" fillId="4" borderId="12" xfId="0" applyNumberFormat="1" applyFont="1" applyFill="1" applyBorder="1"/>
    <xf numFmtId="1" fontId="2" fillId="4" borderId="26" xfId="0" applyNumberFormat="1" applyFont="1" applyFill="1" applyBorder="1"/>
    <xf numFmtId="1" fontId="3" fillId="4" borderId="18" xfId="0" applyNumberFormat="1" applyFont="1" applyFill="1" applyBorder="1"/>
    <xf numFmtId="1" fontId="4" fillId="4" borderId="6" xfId="0" applyNumberFormat="1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6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3" fillId="5" borderId="10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/>
    </xf>
    <xf numFmtId="1" fontId="2" fillId="4" borderId="46" xfId="0" applyNumberFormat="1" applyFont="1" applyFill="1" applyBorder="1"/>
    <xf numFmtId="1" fontId="1" fillId="4" borderId="47" xfId="0" applyNumberFormat="1" applyFont="1" applyFill="1" applyBorder="1"/>
    <xf numFmtId="1" fontId="1" fillId="4" borderId="48" xfId="0" applyNumberFormat="1" applyFont="1" applyFill="1" applyBorder="1"/>
    <xf numFmtId="1" fontId="1" fillId="4" borderId="46" xfId="0" applyNumberFormat="1" applyFont="1" applyFill="1" applyBorder="1"/>
    <xf numFmtId="1" fontId="4" fillId="4" borderId="9" xfId="0" applyNumberFormat="1" applyFont="1" applyFill="1" applyBorder="1" applyAlignment="1">
      <alignment horizontal="center"/>
    </xf>
    <xf numFmtId="1" fontId="2" fillId="4" borderId="47" xfId="0" applyNumberFormat="1" applyFont="1" applyFill="1" applyBorder="1"/>
    <xf numFmtId="1" fontId="2" fillId="4" borderId="48" xfId="0" applyNumberFormat="1" applyFont="1" applyFill="1" applyBorder="1"/>
    <xf numFmtId="1" fontId="4" fillId="4" borderId="9" xfId="0" applyNumberFormat="1" applyFont="1" applyFill="1" applyBorder="1" applyAlignment="1">
      <alignment horizontal="center" vertical="center"/>
    </xf>
    <xf numFmtId="1" fontId="2" fillId="4" borderId="49" xfId="0" applyNumberFormat="1" applyFont="1" applyFill="1" applyBorder="1"/>
    <xf numFmtId="1" fontId="2" fillId="6" borderId="47" xfId="0" applyNumberFormat="1" applyFont="1" applyFill="1" applyBorder="1"/>
    <xf numFmtId="1" fontId="2" fillId="4" borderId="50" xfId="0" applyNumberFormat="1" applyFont="1" applyFill="1" applyBorder="1"/>
    <xf numFmtId="1" fontId="1" fillId="6" borderId="19" xfId="0" applyNumberFormat="1" applyFont="1" applyFill="1" applyBorder="1"/>
    <xf numFmtId="1" fontId="1" fillId="4" borderId="10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1" fillId="0" borderId="51" xfId="0" applyFont="1" applyBorder="1"/>
    <xf numFmtId="0" fontId="1" fillId="0" borderId="7" xfId="0" applyFont="1" applyBorder="1"/>
    <xf numFmtId="1" fontId="1" fillId="0" borderId="51" xfId="0" applyNumberFormat="1" applyFont="1" applyBorder="1"/>
    <xf numFmtId="1" fontId="1" fillId="5" borderId="21" xfId="0" applyNumberFormat="1" applyFont="1" applyFill="1" applyBorder="1"/>
    <xf numFmtId="1" fontId="1" fillId="5" borderId="26" xfId="0" applyNumberFormat="1" applyFont="1" applyFill="1" applyBorder="1"/>
    <xf numFmtId="1" fontId="1" fillId="0" borderId="21" xfId="0" applyNumberFormat="1" applyFont="1" applyBorder="1"/>
    <xf numFmtId="1" fontId="1" fillId="4" borderId="21" xfId="0" applyNumberFormat="1" applyFont="1" applyFill="1" applyBorder="1"/>
    <xf numFmtId="1" fontId="1" fillId="4" borderId="26" xfId="0" applyNumberFormat="1" applyFont="1" applyFill="1" applyBorder="1"/>
    <xf numFmtId="1" fontId="1" fillId="0" borderId="51" xfId="0" applyNumberFormat="1" applyFont="1" applyFill="1" applyBorder="1"/>
    <xf numFmtId="1" fontId="1" fillId="0" borderId="7" xfId="0" applyNumberFormat="1" applyFont="1" applyFill="1" applyBorder="1"/>
    <xf numFmtId="1" fontId="1" fillId="0" borderId="26" xfId="0" applyNumberFormat="1" applyFont="1" applyFill="1" applyBorder="1"/>
    <xf numFmtId="16" fontId="1" fillId="0" borderId="21" xfId="0" applyNumberFormat="1" applyFont="1" applyBorder="1"/>
    <xf numFmtId="1" fontId="3" fillId="4" borderId="7" xfId="0" applyNumberFormat="1" applyFont="1" applyFill="1" applyBorder="1" applyAlignment="1">
      <alignment horizontal="center"/>
    </xf>
    <xf numFmtId="1" fontId="3" fillId="4" borderId="26" xfId="0" applyNumberFormat="1" applyFont="1" applyFill="1" applyBorder="1" applyAlignment="1">
      <alignment horizontal="center"/>
    </xf>
    <xf numFmtId="1" fontId="3" fillId="4" borderId="5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vertical="center"/>
    </xf>
    <xf numFmtId="0" fontId="3" fillId="5" borderId="24" xfId="0" applyFont="1" applyFill="1" applyBorder="1"/>
    <xf numFmtId="2" fontId="3" fillId="5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2" fillId="5" borderId="18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1" fillId="0" borderId="2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2" fillId="5" borderId="46" xfId="0" applyNumberFormat="1" applyFont="1" applyFill="1" applyBorder="1"/>
    <xf numFmtId="1" fontId="1" fillId="5" borderId="47" xfId="0" applyNumberFormat="1" applyFont="1" applyFill="1" applyBorder="1"/>
    <xf numFmtId="1" fontId="2" fillId="5" borderId="49" xfId="0" applyNumberFormat="1" applyFont="1" applyFill="1" applyBorder="1"/>
    <xf numFmtId="1" fontId="2" fillId="5" borderId="48" xfId="0" applyNumberFormat="1" applyFont="1" applyFill="1" applyBorder="1"/>
    <xf numFmtId="1" fontId="1" fillId="5" borderId="48" xfId="0" applyNumberFormat="1" applyFont="1" applyFill="1" applyBorder="1"/>
    <xf numFmtId="1" fontId="2" fillId="5" borderId="47" xfId="0" applyNumberFormat="1" applyFont="1" applyFill="1" applyBorder="1"/>
    <xf numFmtId="1" fontId="1" fillId="5" borderId="49" xfId="0" applyNumberFormat="1" applyFont="1" applyFill="1" applyBorder="1"/>
    <xf numFmtId="1" fontId="3" fillId="5" borderId="9" xfId="0" applyNumberFormat="1" applyFont="1" applyFill="1" applyBorder="1" applyAlignment="1">
      <alignment horizontal="center"/>
    </xf>
    <xf numFmtId="1" fontId="1" fillId="5" borderId="46" xfId="0" applyNumberFormat="1" applyFont="1" applyFill="1" applyBorder="1"/>
    <xf numFmtId="1" fontId="4" fillId="5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/>
    <xf numFmtId="1" fontId="2" fillId="5" borderId="50" xfId="0" applyNumberFormat="1" applyFont="1" applyFill="1" applyBorder="1"/>
    <xf numFmtId="0" fontId="3" fillId="6" borderId="10" xfId="0" applyFont="1" applyFill="1" applyBorder="1" applyAlignment="1">
      <alignment horizontal="center"/>
    </xf>
    <xf numFmtId="1" fontId="2" fillId="6" borderId="20" xfId="0" applyNumberFormat="1" applyFont="1" applyFill="1" applyBorder="1"/>
    <xf numFmtId="1" fontId="4" fillId="6" borderId="10" xfId="0" applyNumberFormat="1" applyFont="1" applyFill="1" applyBorder="1" applyAlignment="1">
      <alignment horizontal="center"/>
    </xf>
    <xf numFmtId="1" fontId="4" fillId="6" borderId="10" xfId="0" applyNumberFormat="1" applyFont="1" applyFill="1" applyBorder="1"/>
    <xf numFmtId="2" fontId="9" fillId="6" borderId="10" xfId="0" applyNumberFormat="1" applyFont="1" applyFill="1" applyBorder="1" applyAlignment="1">
      <alignment horizontal="center"/>
    </xf>
    <xf numFmtId="2" fontId="10" fillId="6" borderId="10" xfId="0" applyNumberFormat="1" applyFont="1" applyFill="1" applyBorder="1" applyAlignment="1">
      <alignment horizontal="center"/>
    </xf>
    <xf numFmtId="2" fontId="10" fillId="6" borderId="10" xfId="0" applyNumberFormat="1" applyFont="1" applyFill="1" applyBorder="1"/>
    <xf numFmtId="2" fontId="10" fillId="6" borderId="23" xfId="0" applyNumberFormat="1" applyFont="1" applyFill="1" applyBorder="1"/>
    <xf numFmtId="2" fontId="9" fillId="6" borderId="19" xfId="0" applyNumberFormat="1" applyFont="1" applyFill="1" applyBorder="1"/>
    <xf numFmtId="2" fontId="10" fillId="6" borderId="21" xfId="0" applyNumberFormat="1" applyFont="1" applyFill="1" applyBorder="1"/>
    <xf numFmtId="2" fontId="10" fillId="6" borderId="20" xfId="0" applyNumberFormat="1" applyFont="1" applyFill="1" applyBorder="1"/>
    <xf numFmtId="2" fontId="9" fillId="6" borderId="20" xfId="0" applyNumberFormat="1" applyFont="1" applyFill="1" applyBorder="1"/>
    <xf numFmtId="2" fontId="10" fillId="6" borderId="19" xfId="0" applyNumberFormat="1" applyFont="1" applyFill="1" applyBorder="1"/>
    <xf numFmtId="2" fontId="9" fillId="6" borderId="21" xfId="0" applyNumberFormat="1" applyFont="1" applyFill="1" applyBorder="1"/>
    <xf numFmtId="2" fontId="9" fillId="6" borderId="23" xfId="0" applyNumberFormat="1" applyFont="1" applyFill="1" applyBorder="1"/>
    <xf numFmtId="0" fontId="3" fillId="6" borderId="10" xfId="0" applyFont="1" applyFill="1" applyBorder="1" applyAlignment="1">
      <alignment horizontal="center" vertical="center"/>
    </xf>
    <xf numFmtId="2" fontId="9" fillId="6" borderId="10" xfId="0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1" fontId="1" fillId="4" borderId="49" xfId="0" applyNumberFormat="1" applyFont="1" applyFill="1" applyBorder="1"/>
    <xf numFmtId="1" fontId="3" fillId="4" borderId="9" xfId="0" applyNumberFormat="1" applyFont="1" applyFill="1" applyBorder="1"/>
    <xf numFmtId="1" fontId="4" fillId="4" borderId="9" xfId="0" applyNumberFormat="1" applyFont="1" applyFill="1" applyBorder="1"/>
    <xf numFmtId="2" fontId="9" fillId="6" borderId="10" xfId="0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 horizontal="right" vertical="center"/>
    </xf>
    <xf numFmtId="0" fontId="3" fillId="6" borderId="24" xfId="0" applyFont="1" applyFill="1" applyBorder="1" applyAlignment="1">
      <alignment horizontal="center" vertical="center"/>
    </xf>
    <xf numFmtId="2" fontId="10" fillId="6" borderId="22" xfId="0" applyNumberFormat="1" applyFont="1" applyFill="1" applyBorder="1"/>
    <xf numFmtId="1" fontId="4" fillId="4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topLeftCell="A5" workbookViewId="0">
      <selection activeCell="H46" sqref="H46"/>
    </sheetView>
  </sheetViews>
  <sheetFormatPr defaultRowHeight="15.75"/>
  <cols>
    <col min="1" max="1" width="5.7109375" style="1" customWidth="1"/>
    <col min="2" max="2" width="40.5703125" style="1" customWidth="1"/>
    <col min="3" max="3" width="9.85546875" style="1" customWidth="1"/>
    <col min="4" max="4" width="10.140625" style="1" customWidth="1"/>
    <col min="5" max="5" width="10.7109375" style="1" customWidth="1"/>
    <col min="6" max="6" width="10" style="1" customWidth="1"/>
    <col min="7" max="7" width="12.5703125" style="1" customWidth="1"/>
    <col min="8" max="8" width="10" style="1" customWidth="1"/>
    <col min="9" max="9" width="9.42578125" style="1" customWidth="1"/>
    <col min="10" max="10" width="9.28515625" style="1" customWidth="1"/>
    <col min="11" max="11" width="12.42578125" style="1" customWidth="1"/>
    <col min="12" max="12" width="13.140625" style="1" customWidth="1"/>
    <col min="13" max="13" width="10.28515625" style="1" customWidth="1"/>
    <col min="14" max="14" width="9.5703125" style="1" customWidth="1"/>
    <col min="15" max="15" width="10.85546875" style="1" customWidth="1"/>
    <col min="16" max="16" width="12.42578125" style="1" customWidth="1"/>
    <col min="17" max="17" width="9.5703125" style="1" hidden="1" customWidth="1"/>
    <col min="18" max="18" width="9.42578125" style="1" hidden="1" customWidth="1"/>
    <col min="19" max="19" width="10" style="1" hidden="1" customWidth="1"/>
    <col min="20" max="20" width="11.85546875" style="1" hidden="1" customWidth="1"/>
    <col min="21" max="21" width="12.5703125" style="1" hidden="1" customWidth="1"/>
    <col min="22" max="24" width="9.140625" style="1" customWidth="1"/>
    <col min="25" max="16384" width="9.140625" style="1"/>
  </cols>
  <sheetData>
    <row r="2" spans="1:21">
      <c r="J2" s="168"/>
      <c r="K2" s="168"/>
      <c r="L2" s="168"/>
    </row>
    <row r="3" spans="1:21">
      <c r="J3" s="168"/>
      <c r="K3" s="1" t="s">
        <v>92</v>
      </c>
    </row>
    <row r="4" spans="1:21">
      <c r="J4" s="168"/>
      <c r="K4" s="1" t="s">
        <v>93</v>
      </c>
    </row>
    <row r="5" spans="1:21">
      <c r="E5" s="168"/>
      <c r="K5" s="143" t="s">
        <v>94</v>
      </c>
      <c r="L5" s="168"/>
    </row>
    <row r="6" spans="1:21">
      <c r="A6" s="381" t="s">
        <v>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  <c r="P6" s="168"/>
    </row>
    <row r="7" spans="1:21">
      <c r="A7" s="381" t="s">
        <v>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>
      <c r="A8" s="381" t="s">
        <v>107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37"/>
    </row>
    <row r="9" spans="1:21" ht="16.5" thickBot="1">
      <c r="B9" s="1" t="s">
        <v>82</v>
      </c>
      <c r="J9" s="1">
        <f>1561.6+263</f>
        <v>1824.6</v>
      </c>
    </row>
    <row r="10" spans="1:21" ht="21" customHeight="1" thickBot="1">
      <c r="A10" s="57"/>
      <c r="B10" s="78" t="s">
        <v>2</v>
      </c>
      <c r="C10" s="65" t="s">
        <v>3</v>
      </c>
      <c r="D10" s="65" t="s">
        <v>4</v>
      </c>
      <c r="E10" s="65" t="s">
        <v>5</v>
      </c>
      <c r="F10" s="177" t="s">
        <v>6</v>
      </c>
      <c r="G10" s="180" t="s">
        <v>7</v>
      </c>
      <c r="H10" s="78" t="s">
        <v>8</v>
      </c>
      <c r="I10" s="65" t="s">
        <v>9</v>
      </c>
      <c r="J10" s="177" t="s">
        <v>10</v>
      </c>
      <c r="K10" s="200" t="s">
        <v>11</v>
      </c>
      <c r="L10" s="351" t="s">
        <v>116</v>
      </c>
      <c r="M10" s="78" t="s">
        <v>65</v>
      </c>
      <c r="N10" s="65" t="s">
        <v>66</v>
      </c>
      <c r="O10" s="177" t="s">
        <v>67</v>
      </c>
      <c r="P10" s="181" t="s">
        <v>68</v>
      </c>
      <c r="Q10" s="78" t="s">
        <v>69</v>
      </c>
      <c r="R10" s="65" t="s">
        <v>70</v>
      </c>
      <c r="S10" s="65" t="s">
        <v>71</v>
      </c>
      <c r="T10" s="177" t="s">
        <v>72</v>
      </c>
      <c r="U10" s="146" t="s">
        <v>78</v>
      </c>
    </row>
    <row r="11" spans="1:21">
      <c r="A11" s="53" t="s">
        <v>12</v>
      </c>
      <c r="B11" s="52" t="s">
        <v>105</v>
      </c>
      <c r="C11" s="332">
        <f>C12+C13+C14+C15+C19+C20</f>
        <v>12.309999999999999</v>
      </c>
      <c r="D11" s="69">
        <f>D20+D19+D15+D14+D13+D12</f>
        <v>22460.825999999997</v>
      </c>
      <c r="E11" s="69">
        <f>E20+E19+E15+E14+E13+E12</f>
        <v>22460.825999999997</v>
      </c>
      <c r="F11" s="73">
        <f>F20+F19+F15+F14+F13+F12</f>
        <v>22460.825999999997</v>
      </c>
      <c r="G11" s="118">
        <f t="shared" ref="G11:T11" si="0">SUM(G12:G18)</f>
        <v>52657.955999999991</v>
      </c>
      <c r="H11" s="133">
        <f t="shared" si="0"/>
        <v>17552.652000000002</v>
      </c>
      <c r="I11" s="69">
        <f t="shared" si="0"/>
        <v>17552.652000000002</v>
      </c>
      <c r="J11" s="73">
        <f t="shared" si="0"/>
        <v>17552.652000000002</v>
      </c>
      <c r="K11" s="339">
        <f t="shared" si="0"/>
        <v>52657.955999999991</v>
      </c>
      <c r="L11" s="358">
        <f>L12+L13+L14+L15+L19+L20</f>
        <v>12.719999999999999</v>
      </c>
      <c r="M11" s="133">
        <f t="shared" si="0"/>
        <v>18300.738000000001</v>
      </c>
      <c r="N11" s="69">
        <f t="shared" si="0"/>
        <v>18300.738000000001</v>
      </c>
      <c r="O11" s="73">
        <f t="shared" si="0"/>
        <v>18300.738000000001</v>
      </c>
      <c r="P11" s="334">
        <f t="shared" si="0"/>
        <v>54902.213999999993</v>
      </c>
      <c r="Q11" s="133">
        <f t="shared" si="0"/>
        <v>17552.652000000002</v>
      </c>
      <c r="R11" s="69">
        <f t="shared" si="0"/>
        <v>17552.652000000002</v>
      </c>
      <c r="S11" s="69">
        <f t="shared" si="0"/>
        <v>17552.652000000002</v>
      </c>
      <c r="T11" s="255">
        <f t="shared" si="0"/>
        <v>52657.955999999991</v>
      </c>
      <c r="U11" s="263">
        <f>G11+K11+P11+T11</f>
        <v>212876.08199999999</v>
      </c>
    </row>
    <row r="12" spans="1:21">
      <c r="A12" s="54" t="s">
        <v>14</v>
      </c>
      <c r="B12" s="48" t="s">
        <v>15</v>
      </c>
      <c r="C12" s="3">
        <v>5.0599999999999996</v>
      </c>
      <c r="D12" s="8">
        <f>C12*$J$9</f>
        <v>9232.4759999999987</v>
      </c>
      <c r="E12" s="8">
        <f>C12*$J$9</f>
        <v>9232.4759999999987</v>
      </c>
      <c r="F12" s="94">
        <f>C12*$J$9</f>
        <v>9232.4759999999987</v>
      </c>
      <c r="G12" s="116">
        <f>SUM(D12:F12)</f>
        <v>27697.427999999996</v>
      </c>
      <c r="H12" s="129">
        <f>C12*$J$9</f>
        <v>9232.4759999999987</v>
      </c>
      <c r="I12" s="70">
        <f>C12*$J$9</f>
        <v>9232.4759999999987</v>
      </c>
      <c r="J12" s="74">
        <f>C12*$J$9</f>
        <v>9232.4759999999987</v>
      </c>
      <c r="K12" s="340">
        <f>SUM(H12:J12)</f>
        <v>27697.427999999996</v>
      </c>
      <c r="L12" s="359">
        <v>5.47</v>
      </c>
      <c r="M12" s="129">
        <f>L12*J9</f>
        <v>9980.5619999999999</v>
      </c>
      <c r="N12" s="70">
        <f>L12*J9</f>
        <v>9980.5619999999999</v>
      </c>
      <c r="O12" s="74">
        <f>L12*J9</f>
        <v>9980.5619999999999</v>
      </c>
      <c r="P12" s="182">
        <f>SUM(M12:O12)</f>
        <v>29941.686000000002</v>
      </c>
      <c r="Q12" s="129">
        <f>C12*$J$9</f>
        <v>9232.4759999999987</v>
      </c>
      <c r="R12" s="70">
        <f>C12*$J$9</f>
        <v>9232.4759999999987</v>
      </c>
      <c r="S12" s="70">
        <f>C12*$J$9</f>
        <v>9232.4759999999987</v>
      </c>
      <c r="T12" s="256">
        <f>SUM(Q12:S12)</f>
        <v>27697.427999999996</v>
      </c>
      <c r="U12" s="264">
        <f t="shared" ref="U12:U43" si="1">G12+K12+P12+T12</f>
        <v>113033.96999999999</v>
      </c>
    </row>
    <row r="13" spans="1:21">
      <c r="A13" s="54" t="s">
        <v>16</v>
      </c>
      <c r="B13" s="48" t="s">
        <v>17</v>
      </c>
      <c r="C13" s="3">
        <v>2.36</v>
      </c>
      <c r="D13" s="8">
        <f t="shared" ref="D13:D20" si="2">C13*$J$9</f>
        <v>4306.0559999999996</v>
      </c>
      <c r="E13" s="8">
        <f t="shared" ref="E13:E20" si="3">C13*$J$9</f>
        <v>4306.0559999999996</v>
      </c>
      <c r="F13" s="94">
        <f t="shared" ref="F13:F20" si="4">C13*$J$9</f>
        <v>4306.0559999999996</v>
      </c>
      <c r="G13" s="116">
        <f t="shared" ref="G13:G23" si="5">SUM(D13:F13)</f>
        <v>12918.167999999998</v>
      </c>
      <c r="H13" s="129">
        <f t="shared" ref="H13:H19" si="6">C13*$J$9</f>
        <v>4306.0559999999996</v>
      </c>
      <c r="I13" s="70">
        <f t="shared" ref="I13:I19" si="7">C13*$J$9</f>
        <v>4306.0559999999996</v>
      </c>
      <c r="J13" s="74">
        <f t="shared" ref="J13:J20" si="8">C13*$J$9</f>
        <v>4306.0559999999996</v>
      </c>
      <c r="K13" s="340">
        <f t="shared" ref="K13:K19" si="9">SUM(H13:J13)</f>
        <v>12918.167999999998</v>
      </c>
      <c r="L13" s="359">
        <v>2.36</v>
      </c>
      <c r="M13" s="129">
        <f>L13*J9</f>
        <v>4306.0559999999996</v>
      </c>
      <c r="N13" s="70">
        <f>L13*J9</f>
        <v>4306.0559999999996</v>
      </c>
      <c r="O13" s="74">
        <f>L13*J9</f>
        <v>4306.0559999999996</v>
      </c>
      <c r="P13" s="182">
        <f t="shared" ref="P13:P19" si="10">SUM(M13:O13)</f>
        <v>12918.167999999998</v>
      </c>
      <c r="Q13" s="129">
        <f t="shared" ref="Q13:Q19" si="11">C13*$J$9</f>
        <v>4306.0559999999996</v>
      </c>
      <c r="R13" s="70">
        <f t="shared" ref="R13:R19" si="12">C13*$J$9</f>
        <v>4306.0559999999996</v>
      </c>
      <c r="S13" s="70">
        <f t="shared" ref="S13:S19" si="13">C13*$J$9</f>
        <v>4306.0559999999996</v>
      </c>
      <c r="T13" s="256">
        <f t="shared" ref="T13:T19" si="14">SUM(Q13:S13)</f>
        <v>12918.167999999998</v>
      </c>
      <c r="U13" s="264">
        <f t="shared" si="1"/>
        <v>51672.671999999991</v>
      </c>
    </row>
    <row r="14" spans="1:21">
      <c r="A14" s="54" t="s">
        <v>18</v>
      </c>
      <c r="B14" s="48" t="s">
        <v>31</v>
      </c>
      <c r="C14" s="3">
        <v>1.56</v>
      </c>
      <c r="D14" s="8">
        <f t="shared" si="2"/>
        <v>2846.3759999999997</v>
      </c>
      <c r="E14" s="8">
        <f t="shared" si="3"/>
        <v>2846.3759999999997</v>
      </c>
      <c r="F14" s="94">
        <f t="shared" si="4"/>
        <v>2846.3759999999997</v>
      </c>
      <c r="G14" s="116">
        <f t="shared" si="5"/>
        <v>8539.1279999999988</v>
      </c>
      <c r="H14" s="129">
        <f t="shared" si="6"/>
        <v>2846.3759999999997</v>
      </c>
      <c r="I14" s="70">
        <f t="shared" si="7"/>
        <v>2846.3759999999997</v>
      </c>
      <c r="J14" s="74">
        <f t="shared" si="8"/>
        <v>2846.3759999999997</v>
      </c>
      <c r="K14" s="340">
        <f t="shared" si="9"/>
        <v>8539.1279999999988</v>
      </c>
      <c r="L14" s="359">
        <v>1.56</v>
      </c>
      <c r="M14" s="129">
        <f>L14*J9</f>
        <v>2846.3759999999997</v>
      </c>
      <c r="N14" s="70">
        <f>L14*J9</f>
        <v>2846.3759999999997</v>
      </c>
      <c r="O14" s="74">
        <f>L14*J9</f>
        <v>2846.3759999999997</v>
      </c>
      <c r="P14" s="182">
        <f t="shared" si="10"/>
        <v>8539.1279999999988</v>
      </c>
      <c r="Q14" s="129">
        <f t="shared" si="11"/>
        <v>2846.3759999999997</v>
      </c>
      <c r="R14" s="70">
        <f t="shared" si="12"/>
        <v>2846.3759999999997</v>
      </c>
      <c r="S14" s="70">
        <f t="shared" si="13"/>
        <v>2846.3759999999997</v>
      </c>
      <c r="T14" s="256">
        <f t="shared" si="14"/>
        <v>8539.1279999999988</v>
      </c>
      <c r="U14" s="264">
        <f t="shared" si="1"/>
        <v>34156.511999999995</v>
      </c>
    </row>
    <row r="15" spans="1:21">
      <c r="A15" s="54" t="s">
        <v>32</v>
      </c>
      <c r="B15" s="52" t="s">
        <v>54</v>
      </c>
      <c r="C15" s="154">
        <v>0.52</v>
      </c>
      <c r="D15" s="15">
        <f t="shared" si="2"/>
        <v>948.79200000000003</v>
      </c>
      <c r="E15" s="15">
        <f t="shared" si="3"/>
        <v>948.79200000000003</v>
      </c>
      <c r="F15" s="93">
        <f t="shared" si="4"/>
        <v>948.79200000000003</v>
      </c>
      <c r="G15" s="118">
        <f t="shared" si="5"/>
        <v>2846.3760000000002</v>
      </c>
      <c r="H15" s="31">
        <f t="shared" si="6"/>
        <v>948.79200000000003</v>
      </c>
      <c r="I15" s="17">
        <f t="shared" si="7"/>
        <v>948.79200000000003</v>
      </c>
      <c r="J15" s="166">
        <f t="shared" si="8"/>
        <v>948.79200000000003</v>
      </c>
      <c r="K15" s="341">
        <f t="shared" si="9"/>
        <v>2846.3760000000002</v>
      </c>
      <c r="L15" s="360">
        <v>0.52</v>
      </c>
      <c r="M15" s="161">
        <f>L15*J9</f>
        <v>948.79200000000003</v>
      </c>
      <c r="N15" s="71">
        <f>L15*J9</f>
        <v>948.79200000000003</v>
      </c>
      <c r="O15" s="76">
        <f>L15*J9</f>
        <v>948.79200000000003</v>
      </c>
      <c r="P15" s="185">
        <f t="shared" si="10"/>
        <v>2846.3760000000002</v>
      </c>
      <c r="Q15" s="161">
        <f t="shared" si="11"/>
        <v>948.79200000000003</v>
      </c>
      <c r="R15" s="71">
        <f t="shared" si="12"/>
        <v>948.79200000000003</v>
      </c>
      <c r="S15" s="71">
        <f t="shared" si="13"/>
        <v>948.79200000000003</v>
      </c>
      <c r="T15" s="262">
        <f t="shared" si="14"/>
        <v>2846.3760000000002</v>
      </c>
      <c r="U15" s="263">
        <f t="shared" ref="U15:U16" si="15">G15+K15+P15+T15</f>
        <v>11385.504000000001</v>
      </c>
    </row>
    <row r="16" spans="1:21" hidden="1">
      <c r="A16" s="54" t="s">
        <v>34</v>
      </c>
      <c r="B16" s="48" t="s">
        <v>55</v>
      </c>
      <c r="C16" s="3">
        <v>0.12</v>
      </c>
      <c r="D16" s="8">
        <f t="shared" si="2"/>
        <v>218.95199999999997</v>
      </c>
      <c r="E16" s="8">
        <f t="shared" si="3"/>
        <v>218.95199999999997</v>
      </c>
      <c r="F16" s="94">
        <f t="shared" si="4"/>
        <v>218.95199999999997</v>
      </c>
      <c r="G16" s="116">
        <f t="shared" si="5"/>
        <v>656.85599999999988</v>
      </c>
      <c r="H16" s="27">
        <f t="shared" si="6"/>
        <v>218.95199999999997</v>
      </c>
      <c r="I16" s="12">
        <f t="shared" si="7"/>
        <v>218.95199999999997</v>
      </c>
      <c r="J16" s="95">
        <f t="shared" si="8"/>
        <v>218.95199999999997</v>
      </c>
      <c r="K16" s="342">
        <f t="shared" si="9"/>
        <v>656.85599999999988</v>
      </c>
      <c r="L16" s="361"/>
      <c r="M16" s="129">
        <f t="shared" ref="M16:M18" si="16">C16*$J$9</f>
        <v>218.95199999999997</v>
      </c>
      <c r="N16" s="70">
        <f t="shared" ref="N16:N18" si="17">C16*$J$9</f>
        <v>218.95199999999997</v>
      </c>
      <c r="O16" s="74">
        <f t="shared" ref="O16:O18" si="18">C16*$J$9</f>
        <v>218.95199999999997</v>
      </c>
      <c r="P16" s="117">
        <f t="shared" si="10"/>
        <v>656.85599999999988</v>
      </c>
      <c r="Q16" s="129">
        <f t="shared" si="11"/>
        <v>218.95199999999997</v>
      </c>
      <c r="R16" s="70">
        <f t="shared" si="12"/>
        <v>218.95199999999997</v>
      </c>
      <c r="S16" s="70">
        <f t="shared" si="13"/>
        <v>218.95199999999997</v>
      </c>
      <c r="T16" s="261">
        <f t="shared" si="14"/>
        <v>656.85599999999988</v>
      </c>
      <c r="U16" s="264">
        <f t="shared" si="15"/>
        <v>2627.4239999999995</v>
      </c>
    </row>
    <row r="17" spans="1:21" hidden="1">
      <c r="A17" s="54" t="s">
        <v>35</v>
      </c>
      <c r="B17" s="48" t="s">
        <v>36</v>
      </c>
      <c r="C17" s="3">
        <v>0</v>
      </c>
      <c r="D17" s="8">
        <f t="shared" si="2"/>
        <v>0</v>
      </c>
      <c r="E17" s="8">
        <f t="shared" si="3"/>
        <v>0</v>
      </c>
      <c r="F17" s="94">
        <f t="shared" si="4"/>
        <v>0</v>
      </c>
      <c r="G17" s="116">
        <f t="shared" si="5"/>
        <v>0</v>
      </c>
      <c r="H17" s="27">
        <f t="shared" si="6"/>
        <v>0</v>
      </c>
      <c r="I17" s="8">
        <f t="shared" si="7"/>
        <v>0</v>
      </c>
      <c r="J17" s="94">
        <f t="shared" si="8"/>
        <v>0</v>
      </c>
      <c r="K17" s="340">
        <f t="shared" si="9"/>
        <v>0</v>
      </c>
      <c r="L17" s="359"/>
      <c r="M17" s="27">
        <f t="shared" si="16"/>
        <v>0</v>
      </c>
      <c r="N17" s="8">
        <f t="shared" si="17"/>
        <v>0</v>
      </c>
      <c r="O17" s="94">
        <f t="shared" si="18"/>
        <v>0</v>
      </c>
      <c r="P17" s="182">
        <f t="shared" si="10"/>
        <v>0</v>
      </c>
      <c r="Q17" s="27">
        <f t="shared" si="11"/>
        <v>0</v>
      </c>
      <c r="R17" s="8">
        <f t="shared" si="12"/>
        <v>0</v>
      </c>
      <c r="S17" s="8">
        <f t="shared" si="13"/>
        <v>0</v>
      </c>
      <c r="T17" s="256">
        <f t="shared" si="14"/>
        <v>0</v>
      </c>
      <c r="U17" s="264">
        <f t="shared" si="1"/>
        <v>0</v>
      </c>
    </row>
    <row r="18" spans="1:21" hidden="1">
      <c r="A18" s="54" t="s">
        <v>37</v>
      </c>
      <c r="B18" s="50" t="s">
        <v>38</v>
      </c>
      <c r="C18" s="90">
        <v>0</v>
      </c>
      <c r="D18" s="12">
        <f t="shared" si="2"/>
        <v>0</v>
      </c>
      <c r="E18" s="12">
        <f t="shared" si="3"/>
        <v>0</v>
      </c>
      <c r="F18" s="95">
        <f t="shared" si="4"/>
        <v>0</v>
      </c>
      <c r="G18" s="117">
        <f t="shared" si="5"/>
        <v>0</v>
      </c>
      <c r="H18" s="29">
        <f t="shared" si="6"/>
        <v>0</v>
      </c>
      <c r="I18" s="12">
        <f t="shared" si="7"/>
        <v>0</v>
      </c>
      <c r="J18" s="95">
        <f t="shared" si="8"/>
        <v>0</v>
      </c>
      <c r="K18" s="343">
        <f t="shared" si="9"/>
        <v>0</v>
      </c>
      <c r="L18" s="362"/>
      <c r="M18" s="29">
        <f t="shared" si="16"/>
        <v>0</v>
      </c>
      <c r="N18" s="12">
        <f t="shared" si="17"/>
        <v>0</v>
      </c>
      <c r="O18" s="95">
        <f t="shared" si="18"/>
        <v>0</v>
      </c>
      <c r="P18" s="183">
        <f t="shared" si="10"/>
        <v>0</v>
      </c>
      <c r="Q18" s="29">
        <f t="shared" si="11"/>
        <v>0</v>
      </c>
      <c r="R18" s="12">
        <f t="shared" si="12"/>
        <v>0</v>
      </c>
      <c r="S18" s="12">
        <f t="shared" si="13"/>
        <v>0</v>
      </c>
      <c r="T18" s="257">
        <f t="shared" si="14"/>
        <v>0</v>
      </c>
      <c r="U18" s="265">
        <f t="shared" si="1"/>
        <v>0</v>
      </c>
    </row>
    <row r="19" spans="1:21">
      <c r="A19" s="54" t="s">
        <v>34</v>
      </c>
      <c r="B19" s="48" t="s">
        <v>55</v>
      </c>
      <c r="C19" s="3">
        <v>0.12</v>
      </c>
      <c r="D19" s="8">
        <f t="shared" si="2"/>
        <v>218.95199999999997</v>
      </c>
      <c r="E19" s="8">
        <f t="shared" si="3"/>
        <v>218.95199999999997</v>
      </c>
      <c r="F19" s="94">
        <f t="shared" si="4"/>
        <v>218.95199999999997</v>
      </c>
      <c r="G19" s="116">
        <f t="shared" si="5"/>
        <v>656.85599999999988</v>
      </c>
      <c r="H19" s="27">
        <f t="shared" si="6"/>
        <v>218.95199999999997</v>
      </c>
      <c r="I19" s="12">
        <f t="shared" si="7"/>
        <v>218.95199999999997</v>
      </c>
      <c r="J19" s="95">
        <f t="shared" si="8"/>
        <v>218.95199999999997</v>
      </c>
      <c r="K19" s="342">
        <f t="shared" si="9"/>
        <v>656.85599999999988</v>
      </c>
      <c r="L19" s="361">
        <v>0.12</v>
      </c>
      <c r="M19" s="129">
        <f>L19*J9</f>
        <v>218.95199999999997</v>
      </c>
      <c r="N19" s="70">
        <f>L19*J9</f>
        <v>218.95199999999997</v>
      </c>
      <c r="O19" s="74">
        <f>L19*J9</f>
        <v>218.95199999999997</v>
      </c>
      <c r="P19" s="117">
        <f t="shared" si="10"/>
        <v>656.85599999999988</v>
      </c>
      <c r="Q19" s="129">
        <f t="shared" si="11"/>
        <v>218.95199999999997</v>
      </c>
      <c r="R19" s="70">
        <f t="shared" si="12"/>
        <v>218.95199999999997</v>
      </c>
      <c r="S19" s="70">
        <f t="shared" si="13"/>
        <v>218.95199999999997</v>
      </c>
      <c r="T19" s="261">
        <f t="shared" si="14"/>
        <v>656.85599999999988</v>
      </c>
      <c r="U19" s="264">
        <f t="shared" ref="U19:U20" si="19">G19+K19+P19+T19</f>
        <v>2627.4239999999995</v>
      </c>
    </row>
    <row r="20" spans="1:21">
      <c r="A20" s="54" t="s">
        <v>35</v>
      </c>
      <c r="B20" s="48" t="s">
        <v>59</v>
      </c>
      <c r="C20" s="3">
        <v>2.69</v>
      </c>
      <c r="D20" s="8">
        <f t="shared" si="2"/>
        <v>4908.174</v>
      </c>
      <c r="E20" s="8">
        <f t="shared" si="3"/>
        <v>4908.174</v>
      </c>
      <c r="F20" s="94">
        <f t="shared" si="4"/>
        <v>4908.174</v>
      </c>
      <c r="G20" s="116">
        <f t="shared" si="5"/>
        <v>14724.522000000001</v>
      </c>
      <c r="H20" s="27">
        <f>C20*$J$9</f>
        <v>4908.174</v>
      </c>
      <c r="I20" s="8">
        <f>C20*$J$9</f>
        <v>4908.174</v>
      </c>
      <c r="J20" s="94">
        <f t="shared" si="8"/>
        <v>4908.174</v>
      </c>
      <c r="K20" s="344">
        <f>SUM(H20:J20)</f>
        <v>14724.522000000001</v>
      </c>
      <c r="L20" s="363">
        <v>2.69</v>
      </c>
      <c r="M20" s="129">
        <f>L20*J9</f>
        <v>4908.174</v>
      </c>
      <c r="N20" s="70">
        <f>L20*J9</f>
        <v>4908.174</v>
      </c>
      <c r="O20" s="74">
        <f>L20*J9</f>
        <v>4908.174</v>
      </c>
      <c r="P20" s="116">
        <f>SUM(M20:O20)</f>
        <v>14724.522000000001</v>
      </c>
      <c r="Q20" s="129">
        <f>C20*$J$9</f>
        <v>4908.174</v>
      </c>
      <c r="R20" s="70">
        <f>C20*$J$9</f>
        <v>4908.174</v>
      </c>
      <c r="S20" s="70">
        <f>C20*$J$9</f>
        <v>4908.174</v>
      </c>
      <c r="T20" s="260">
        <f>SUM(Q20:S20)</f>
        <v>14724.522000000001</v>
      </c>
      <c r="U20" s="264">
        <f t="shared" si="19"/>
        <v>58898.088000000003</v>
      </c>
    </row>
    <row r="21" spans="1:21">
      <c r="A21" s="54"/>
      <c r="B21" s="48"/>
      <c r="C21" s="2"/>
      <c r="D21" s="8"/>
      <c r="E21" s="8"/>
      <c r="F21" s="94"/>
      <c r="G21" s="116"/>
      <c r="H21" s="27"/>
      <c r="I21" s="8"/>
      <c r="J21" s="94"/>
      <c r="K21" s="340"/>
      <c r="L21" s="359"/>
      <c r="M21" s="27"/>
      <c r="N21" s="8"/>
      <c r="O21" s="94"/>
      <c r="P21" s="182"/>
      <c r="Q21" s="27"/>
      <c r="R21" s="8"/>
      <c r="S21" s="8"/>
      <c r="T21" s="256"/>
      <c r="U21" s="264"/>
    </row>
    <row r="22" spans="1:21" ht="16.5" thickBot="1">
      <c r="A22" s="54"/>
      <c r="B22" s="300"/>
      <c r="C22" s="301"/>
      <c r="D22" s="17"/>
      <c r="E22" s="17"/>
      <c r="F22" s="166"/>
      <c r="G22" s="185"/>
      <c r="H22" s="302"/>
      <c r="I22" s="17"/>
      <c r="J22" s="166"/>
      <c r="K22" s="345"/>
      <c r="L22" s="364"/>
      <c r="M22" s="302"/>
      <c r="N22" s="17"/>
      <c r="O22" s="166"/>
      <c r="P22" s="303"/>
      <c r="Q22" s="302"/>
      <c r="R22" s="17"/>
      <c r="S22" s="17"/>
      <c r="T22" s="304"/>
      <c r="U22" s="305"/>
    </row>
    <row r="23" spans="1:21" ht="16.5" thickBot="1">
      <c r="A23" s="55" t="s">
        <v>37</v>
      </c>
      <c r="B23" s="78" t="s">
        <v>20</v>
      </c>
      <c r="C23" s="65"/>
      <c r="D23" s="66">
        <v>18927</v>
      </c>
      <c r="E23" s="66">
        <v>18360</v>
      </c>
      <c r="F23" s="122">
        <v>18714</v>
      </c>
      <c r="G23" s="123">
        <f t="shared" si="5"/>
        <v>56001</v>
      </c>
      <c r="H23" s="124">
        <v>19582</v>
      </c>
      <c r="I23" s="66">
        <v>17952</v>
      </c>
      <c r="J23" s="122">
        <v>22093</v>
      </c>
      <c r="K23" s="346">
        <f>SUM(H23:J23)</f>
        <v>59627</v>
      </c>
      <c r="L23" s="355"/>
      <c r="M23" s="124">
        <v>14110</v>
      </c>
      <c r="N23" s="66">
        <v>19216</v>
      </c>
      <c r="O23" s="122">
        <v>21865</v>
      </c>
      <c r="P23" s="184">
        <f>SUM(M23:O23)</f>
        <v>55191</v>
      </c>
      <c r="Q23" s="124"/>
      <c r="R23" s="66"/>
      <c r="S23" s="66"/>
      <c r="T23" s="122">
        <f>SUM(Q23:S23)+S24</f>
        <v>0</v>
      </c>
      <c r="U23" s="184">
        <f t="shared" si="1"/>
        <v>170819</v>
      </c>
    </row>
    <row r="24" spans="1:21">
      <c r="A24" s="55"/>
      <c r="B24" s="52" t="s">
        <v>74</v>
      </c>
      <c r="C24" s="14"/>
      <c r="D24" s="15"/>
      <c r="E24" s="15"/>
      <c r="F24" s="93"/>
      <c r="G24" s="118"/>
      <c r="H24" s="107"/>
      <c r="I24" s="15"/>
      <c r="J24" s="93"/>
      <c r="K24" s="347"/>
      <c r="L24" s="365"/>
      <c r="M24" s="161"/>
      <c r="N24" s="71"/>
      <c r="O24" s="76"/>
      <c r="P24" s="127"/>
      <c r="Q24" s="161"/>
      <c r="R24" s="71"/>
      <c r="S24" s="71"/>
      <c r="T24" s="258"/>
      <c r="U24" s="263">
        <f t="shared" si="1"/>
        <v>0</v>
      </c>
    </row>
    <row r="25" spans="1:21" ht="16.5" thickBot="1">
      <c r="A25" s="54"/>
      <c r="B25" s="50"/>
      <c r="C25" s="11"/>
      <c r="D25" s="12"/>
      <c r="E25" s="12"/>
      <c r="F25" s="95"/>
      <c r="G25" s="117"/>
      <c r="H25" s="98"/>
      <c r="I25" s="12"/>
      <c r="J25" s="95"/>
      <c r="K25" s="343"/>
      <c r="L25" s="362"/>
      <c r="M25" s="130"/>
      <c r="N25" s="72"/>
      <c r="O25" s="75"/>
      <c r="P25" s="183"/>
      <c r="Q25" s="130"/>
      <c r="R25" s="72"/>
      <c r="S25" s="72"/>
      <c r="T25" s="257"/>
      <c r="U25" s="265">
        <f t="shared" si="1"/>
        <v>0</v>
      </c>
    </row>
    <row r="26" spans="1:21" ht="16.5" thickBot="1">
      <c r="A26" s="54" t="s">
        <v>22</v>
      </c>
      <c r="B26" s="78" t="s">
        <v>23</v>
      </c>
      <c r="C26" s="65">
        <f>C32+C31+C29+C28+C27+C30</f>
        <v>12.309999999999999</v>
      </c>
      <c r="D26" s="66">
        <f>D27+D28+D29+D30+D31+D32</f>
        <v>35130.35</v>
      </c>
      <c r="E26" s="66">
        <f t="shared" ref="E26:F26" si="20">E27+E28+E29+E30+E31+E32</f>
        <v>13613.349999999999</v>
      </c>
      <c r="F26" s="122">
        <f t="shared" si="20"/>
        <v>29332.350000000002</v>
      </c>
      <c r="G26" s="123">
        <f>SUM(D26:F26)</f>
        <v>78076.05</v>
      </c>
      <c r="H26" s="124">
        <f>SUM(H27:H38)</f>
        <v>19505.350000000002</v>
      </c>
      <c r="I26" s="66">
        <f>SUM(I27:I38)</f>
        <v>14034.349999999999</v>
      </c>
      <c r="J26" s="122">
        <f>SUM(J27:J38)</f>
        <v>14993.349999999999</v>
      </c>
      <c r="K26" s="348">
        <f>SUM(H26:J26)</f>
        <v>48533.049999999996</v>
      </c>
      <c r="L26" s="356"/>
      <c r="M26" s="124">
        <f>SUM(M27:M38)</f>
        <v>13228.349999999999</v>
      </c>
      <c r="N26" s="66">
        <f>SUM(N27:N38)</f>
        <v>18768.350000000002</v>
      </c>
      <c r="O26" s="122">
        <f>SUM(O27:O38)</f>
        <v>13228.349999999999</v>
      </c>
      <c r="P26" s="123">
        <f>SUM(M26:O26)</f>
        <v>45225.05</v>
      </c>
      <c r="Q26" s="124">
        <f>SUM(Q27:Q38)</f>
        <v>13228.349999999999</v>
      </c>
      <c r="R26" s="66">
        <f>SUM(R27:R38)</f>
        <v>13228.349999999999</v>
      </c>
      <c r="S26" s="66">
        <f>SUM(S27:S38)</f>
        <v>13228.349999999999</v>
      </c>
      <c r="T26" s="259">
        <f>SUM(Q26:S26)</f>
        <v>39685.049999999996</v>
      </c>
      <c r="U26" s="184">
        <f t="shared" si="1"/>
        <v>211519.2</v>
      </c>
    </row>
    <row r="27" spans="1:21">
      <c r="A27" s="54" t="s">
        <v>24</v>
      </c>
      <c r="B27" s="52" t="s">
        <v>17</v>
      </c>
      <c r="C27" s="154">
        <v>2.36</v>
      </c>
      <c r="D27" s="15">
        <f t="shared" ref="D27:D36" si="21">C27*$J$9</f>
        <v>4306.0559999999996</v>
      </c>
      <c r="E27" s="15">
        <f>C27*$J$9</f>
        <v>4306.0559999999996</v>
      </c>
      <c r="F27" s="93">
        <f>C27*$J$9</f>
        <v>4306.0559999999996</v>
      </c>
      <c r="G27" s="118">
        <f>SUM(D27:F27)</f>
        <v>12918.167999999998</v>
      </c>
      <c r="H27" s="31">
        <f>C27*$J$9</f>
        <v>4306.0559999999996</v>
      </c>
      <c r="I27" s="15">
        <f>C27*$J$9</f>
        <v>4306.0559999999996</v>
      </c>
      <c r="J27" s="93">
        <f t="shared" ref="J27:J36" si="22">C27*$J$9</f>
        <v>4306.0559999999996</v>
      </c>
      <c r="K27" s="339">
        <f>SUM(H27:J27)</f>
        <v>12918.167999999998</v>
      </c>
      <c r="L27" s="358">
        <v>2.36</v>
      </c>
      <c r="M27" s="161">
        <f>L27*J9</f>
        <v>4306.0559999999996</v>
      </c>
      <c r="N27" s="71">
        <f>L27*J9</f>
        <v>4306.0559999999996</v>
      </c>
      <c r="O27" s="76">
        <f>L27*J9</f>
        <v>4306.0559999999996</v>
      </c>
      <c r="P27" s="118">
        <f>SUM(M27:O27)</f>
        <v>12918.167999999998</v>
      </c>
      <c r="Q27" s="161">
        <f>C27*$J$9</f>
        <v>4306.0559999999996</v>
      </c>
      <c r="R27" s="71">
        <f>C27*$J$9</f>
        <v>4306.0559999999996</v>
      </c>
      <c r="S27" s="71">
        <f>C27*$J$9</f>
        <v>4306.0559999999996</v>
      </c>
      <c r="T27" s="255">
        <f>SUM(Q27:S27)</f>
        <v>12918.167999999998</v>
      </c>
      <c r="U27" s="263">
        <f t="shared" si="1"/>
        <v>51672.671999999991</v>
      </c>
    </row>
    <row r="28" spans="1:21">
      <c r="A28" s="54" t="s">
        <v>25</v>
      </c>
      <c r="B28" s="48" t="s">
        <v>59</v>
      </c>
      <c r="C28" s="3">
        <v>2.69</v>
      </c>
      <c r="D28" s="8">
        <f t="shared" si="21"/>
        <v>4908.174</v>
      </c>
      <c r="E28" s="8">
        <f t="shared" ref="E28:E36" si="23">C28*$J$9</f>
        <v>4908.174</v>
      </c>
      <c r="F28" s="94">
        <f t="shared" ref="F28:F36" si="24">C28*$J$9</f>
        <v>4908.174</v>
      </c>
      <c r="G28" s="116">
        <f t="shared" ref="G28:G40" si="25">SUM(D28:F28)</f>
        <v>14724.522000000001</v>
      </c>
      <c r="H28" s="27">
        <f>C28*$J$9</f>
        <v>4908.174</v>
      </c>
      <c r="I28" s="8">
        <f>C28*$J$9</f>
        <v>4908.174</v>
      </c>
      <c r="J28" s="94">
        <f t="shared" si="22"/>
        <v>4908.174</v>
      </c>
      <c r="K28" s="344">
        <f>SUM(H28:J28)</f>
        <v>14724.522000000001</v>
      </c>
      <c r="L28" s="363">
        <v>2.69</v>
      </c>
      <c r="M28" s="129">
        <f>L28*J9</f>
        <v>4908.174</v>
      </c>
      <c r="N28" s="70">
        <f>L28*J9</f>
        <v>4908.174</v>
      </c>
      <c r="O28" s="74">
        <f>L28*J9</f>
        <v>4908.174</v>
      </c>
      <c r="P28" s="116">
        <f>SUM(M28:O28)</f>
        <v>14724.522000000001</v>
      </c>
      <c r="Q28" s="129">
        <f>C28*$J$9</f>
        <v>4908.174</v>
      </c>
      <c r="R28" s="70">
        <f>C28*$J$9</f>
        <v>4908.174</v>
      </c>
      <c r="S28" s="70">
        <f>C28*$J$9</f>
        <v>4908.174</v>
      </c>
      <c r="T28" s="260">
        <f>SUM(Q28:S28)</f>
        <v>14724.522000000001</v>
      </c>
      <c r="U28" s="264">
        <f t="shared" si="1"/>
        <v>58898.088000000003</v>
      </c>
    </row>
    <row r="29" spans="1:21" ht="16.5" thickBot="1">
      <c r="A29" s="56" t="s">
        <v>26</v>
      </c>
      <c r="B29" s="50" t="s">
        <v>31</v>
      </c>
      <c r="C29" s="90">
        <v>1.56</v>
      </c>
      <c r="D29" s="12">
        <f t="shared" si="21"/>
        <v>2846.3759999999997</v>
      </c>
      <c r="E29" s="12">
        <f t="shared" si="23"/>
        <v>2846.3759999999997</v>
      </c>
      <c r="F29" s="95">
        <f t="shared" si="24"/>
        <v>2846.3759999999997</v>
      </c>
      <c r="G29" s="117">
        <f t="shared" si="25"/>
        <v>8539.1279999999988</v>
      </c>
      <c r="H29" s="29">
        <f>C29*$J$9</f>
        <v>2846.3759999999997</v>
      </c>
      <c r="I29" s="12">
        <f>C29*$J$9</f>
        <v>2846.3759999999997</v>
      </c>
      <c r="J29" s="95">
        <f t="shared" si="22"/>
        <v>2846.3759999999997</v>
      </c>
      <c r="K29" s="342">
        <f t="shared" ref="K29:K40" si="26">SUM(H29:J29)</f>
        <v>8539.1279999999988</v>
      </c>
      <c r="L29" s="361">
        <v>1.56</v>
      </c>
      <c r="M29" s="130">
        <f>L29*J9</f>
        <v>2846.3759999999997</v>
      </c>
      <c r="N29" s="72">
        <f>L29*J9</f>
        <v>2846.3759999999997</v>
      </c>
      <c r="O29" s="75">
        <f>L29*J9</f>
        <v>2846.3759999999997</v>
      </c>
      <c r="P29" s="117">
        <f t="shared" ref="P29:P40" si="27">SUM(M29:O29)</f>
        <v>8539.1279999999988</v>
      </c>
      <c r="Q29" s="130">
        <f>C29*$J$9</f>
        <v>2846.3759999999997</v>
      </c>
      <c r="R29" s="72">
        <f>C29*$J$9</f>
        <v>2846.3759999999997</v>
      </c>
      <c r="S29" s="72">
        <f>C29*$J$9</f>
        <v>2846.3759999999997</v>
      </c>
      <c r="T29" s="261">
        <f t="shared" ref="T29:T40" si="28">SUM(Q29:S29)</f>
        <v>8539.1279999999988</v>
      </c>
      <c r="U29" s="265">
        <f t="shared" si="1"/>
        <v>34156.511999999995</v>
      </c>
    </row>
    <row r="30" spans="1:21" ht="18" customHeight="1" thickBot="1">
      <c r="A30" s="57" t="s">
        <v>27</v>
      </c>
      <c r="B30" s="79" t="s">
        <v>53</v>
      </c>
      <c r="C30" s="335">
        <v>5.0599999999999996</v>
      </c>
      <c r="D30" s="62">
        <v>21902</v>
      </c>
      <c r="E30" s="62">
        <v>385</v>
      </c>
      <c r="F30" s="178">
        <v>16104</v>
      </c>
      <c r="G30" s="119">
        <f t="shared" si="25"/>
        <v>38391</v>
      </c>
      <c r="H30" s="179">
        <v>6277</v>
      </c>
      <c r="I30" s="62">
        <v>806</v>
      </c>
      <c r="J30" s="178">
        <v>1765</v>
      </c>
      <c r="K30" s="349">
        <f t="shared" si="26"/>
        <v>8848</v>
      </c>
      <c r="L30" s="357">
        <v>5.47</v>
      </c>
      <c r="M30" s="179">
        <v>0</v>
      </c>
      <c r="N30" s="62">
        <v>5540</v>
      </c>
      <c r="O30" s="178">
        <v>0</v>
      </c>
      <c r="P30" s="119">
        <f t="shared" si="27"/>
        <v>5540</v>
      </c>
      <c r="Q30" s="179"/>
      <c r="R30" s="62"/>
      <c r="S30" s="62"/>
      <c r="T30" s="120">
        <f t="shared" si="28"/>
        <v>0</v>
      </c>
      <c r="U30" s="197">
        <f t="shared" si="1"/>
        <v>52779</v>
      </c>
    </row>
    <row r="31" spans="1:21">
      <c r="A31" s="58" t="s">
        <v>39</v>
      </c>
      <c r="B31" s="52" t="s">
        <v>54</v>
      </c>
      <c r="C31" s="154">
        <v>0.52</v>
      </c>
      <c r="D31" s="15">
        <f t="shared" si="21"/>
        <v>948.79200000000003</v>
      </c>
      <c r="E31" s="15">
        <f t="shared" si="23"/>
        <v>948.79200000000003</v>
      </c>
      <c r="F31" s="93">
        <f t="shared" si="24"/>
        <v>948.79200000000003</v>
      </c>
      <c r="G31" s="118">
        <f t="shared" si="25"/>
        <v>2846.3760000000002</v>
      </c>
      <c r="H31" s="31">
        <f t="shared" ref="H31:H36" si="29">C31*$J$9</f>
        <v>948.79200000000003</v>
      </c>
      <c r="I31" s="17">
        <f t="shared" ref="I31:I36" si="30">C31*$J$9</f>
        <v>948.79200000000003</v>
      </c>
      <c r="J31" s="166">
        <f t="shared" si="22"/>
        <v>948.79200000000003</v>
      </c>
      <c r="K31" s="341">
        <f t="shared" si="26"/>
        <v>2846.3760000000002</v>
      </c>
      <c r="L31" s="360">
        <v>0.52</v>
      </c>
      <c r="M31" s="161">
        <f>L31*J9</f>
        <v>948.79200000000003</v>
      </c>
      <c r="N31" s="71">
        <f>L31*J9</f>
        <v>948.79200000000003</v>
      </c>
      <c r="O31" s="76">
        <f>L31*J9</f>
        <v>948.79200000000003</v>
      </c>
      <c r="P31" s="185">
        <f t="shared" si="27"/>
        <v>2846.3760000000002</v>
      </c>
      <c r="Q31" s="161">
        <f t="shared" ref="Q31:Q36" si="31">C31*$J$9</f>
        <v>948.79200000000003</v>
      </c>
      <c r="R31" s="71">
        <f t="shared" ref="R31:R36" si="32">C31*$J$9</f>
        <v>948.79200000000003</v>
      </c>
      <c r="S31" s="71">
        <f t="shared" ref="S31:S36" si="33">C31*$J$9</f>
        <v>948.79200000000003</v>
      </c>
      <c r="T31" s="262">
        <f t="shared" si="28"/>
        <v>2846.3760000000002</v>
      </c>
      <c r="U31" s="263">
        <f t="shared" si="1"/>
        <v>11385.504000000001</v>
      </c>
    </row>
    <row r="32" spans="1:21">
      <c r="A32" s="55" t="s">
        <v>40</v>
      </c>
      <c r="B32" s="48" t="s">
        <v>55</v>
      </c>
      <c r="C32" s="3">
        <v>0.12</v>
      </c>
      <c r="D32" s="8">
        <f t="shared" si="21"/>
        <v>218.95199999999997</v>
      </c>
      <c r="E32" s="8">
        <f t="shared" si="23"/>
        <v>218.95199999999997</v>
      </c>
      <c r="F32" s="94">
        <f t="shared" si="24"/>
        <v>218.95199999999997</v>
      </c>
      <c r="G32" s="116">
        <f t="shared" si="25"/>
        <v>656.85599999999988</v>
      </c>
      <c r="H32" s="27">
        <f t="shared" si="29"/>
        <v>218.95199999999997</v>
      </c>
      <c r="I32" s="12">
        <f t="shared" si="30"/>
        <v>218.95199999999997</v>
      </c>
      <c r="J32" s="95">
        <f t="shared" si="22"/>
        <v>218.95199999999997</v>
      </c>
      <c r="K32" s="342">
        <f t="shared" si="26"/>
        <v>656.85599999999988</v>
      </c>
      <c r="L32" s="361">
        <v>0.12</v>
      </c>
      <c r="M32" s="129">
        <f>L32*J9</f>
        <v>218.95199999999997</v>
      </c>
      <c r="N32" s="70">
        <f>L32*J9</f>
        <v>218.95199999999997</v>
      </c>
      <c r="O32" s="74">
        <f>L32*J9</f>
        <v>218.95199999999997</v>
      </c>
      <c r="P32" s="117">
        <f t="shared" si="27"/>
        <v>656.85599999999988</v>
      </c>
      <c r="Q32" s="129">
        <f t="shared" si="31"/>
        <v>218.95199999999997</v>
      </c>
      <c r="R32" s="70">
        <f t="shared" si="32"/>
        <v>218.95199999999997</v>
      </c>
      <c r="S32" s="70">
        <f t="shared" si="33"/>
        <v>218.95199999999997</v>
      </c>
      <c r="T32" s="261">
        <f t="shared" si="28"/>
        <v>656.85599999999988</v>
      </c>
      <c r="U32" s="264">
        <f t="shared" si="1"/>
        <v>2627.4239999999995</v>
      </c>
    </row>
    <row r="33" spans="1:23" hidden="1">
      <c r="A33" s="54" t="s">
        <v>41</v>
      </c>
      <c r="B33" s="48" t="s">
        <v>28</v>
      </c>
      <c r="C33" s="2">
        <v>0</v>
      </c>
      <c r="D33" s="8">
        <f t="shared" si="21"/>
        <v>0</v>
      </c>
      <c r="E33" s="8">
        <f t="shared" si="23"/>
        <v>0</v>
      </c>
      <c r="F33" s="94">
        <f t="shared" si="24"/>
        <v>0</v>
      </c>
      <c r="G33" s="116">
        <f t="shared" si="25"/>
        <v>0</v>
      </c>
      <c r="H33" s="27">
        <f t="shared" si="29"/>
        <v>0</v>
      </c>
      <c r="I33" s="8">
        <f t="shared" si="30"/>
        <v>0</v>
      </c>
      <c r="J33" s="94">
        <f t="shared" si="22"/>
        <v>0</v>
      </c>
      <c r="K33" s="342">
        <f t="shared" si="26"/>
        <v>0</v>
      </c>
      <c r="L33" s="361"/>
      <c r="M33" s="129">
        <f t="shared" ref="M33:M36" si="34">C33*$J$9</f>
        <v>0</v>
      </c>
      <c r="N33" s="70">
        <f t="shared" ref="N33:N36" si="35">C33*$J$9</f>
        <v>0</v>
      </c>
      <c r="O33" s="74">
        <f t="shared" ref="O33:O36" si="36">C33*$J$9</f>
        <v>0</v>
      </c>
      <c r="P33" s="117">
        <f t="shared" si="27"/>
        <v>0</v>
      </c>
      <c r="Q33" s="129">
        <f t="shared" si="31"/>
        <v>0</v>
      </c>
      <c r="R33" s="70">
        <f t="shared" si="32"/>
        <v>0</v>
      </c>
      <c r="S33" s="70">
        <f t="shared" si="33"/>
        <v>0</v>
      </c>
      <c r="T33" s="261">
        <f t="shared" si="28"/>
        <v>0</v>
      </c>
      <c r="U33" s="264">
        <f t="shared" si="1"/>
        <v>0</v>
      </c>
    </row>
    <row r="34" spans="1:23" hidden="1">
      <c r="A34" s="54" t="s">
        <v>42</v>
      </c>
      <c r="B34" s="48" t="s">
        <v>36</v>
      </c>
      <c r="C34" s="2">
        <v>0</v>
      </c>
      <c r="D34" s="8">
        <f t="shared" si="21"/>
        <v>0</v>
      </c>
      <c r="E34" s="8">
        <f t="shared" si="23"/>
        <v>0</v>
      </c>
      <c r="F34" s="94">
        <f t="shared" si="24"/>
        <v>0</v>
      </c>
      <c r="G34" s="116">
        <f t="shared" si="25"/>
        <v>0</v>
      </c>
      <c r="H34" s="27">
        <f t="shared" si="29"/>
        <v>0</v>
      </c>
      <c r="I34" s="8">
        <f t="shared" si="30"/>
        <v>0</v>
      </c>
      <c r="J34" s="94">
        <f t="shared" si="22"/>
        <v>0</v>
      </c>
      <c r="K34" s="342">
        <f t="shared" si="26"/>
        <v>0</v>
      </c>
      <c r="L34" s="361"/>
      <c r="M34" s="129">
        <f t="shared" si="34"/>
        <v>0</v>
      </c>
      <c r="N34" s="70">
        <f t="shared" si="35"/>
        <v>0</v>
      </c>
      <c r="O34" s="74">
        <f t="shared" si="36"/>
        <v>0</v>
      </c>
      <c r="P34" s="117">
        <f t="shared" si="27"/>
        <v>0</v>
      </c>
      <c r="Q34" s="129">
        <f t="shared" si="31"/>
        <v>0</v>
      </c>
      <c r="R34" s="70">
        <f t="shared" si="32"/>
        <v>0</v>
      </c>
      <c r="S34" s="70">
        <f t="shared" si="33"/>
        <v>0</v>
      </c>
      <c r="T34" s="261">
        <f t="shared" si="28"/>
        <v>0</v>
      </c>
      <c r="U34" s="264">
        <f t="shared" si="1"/>
        <v>0</v>
      </c>
    </row>
    <row r="35" spans="1:23" hidden="1">
      <c r="A35" s="54" t="s">
        <v>43</v>
      </c>
      <c r="B35" s="48" t="s">
        <v>38</v>
      </c>
      <c r="C35" s="2">
        <v>0</v>
      </c>
      <c r="D35" s="8">
        <f t="shared" si="21"/>
        <v>0</v>
      </c>
      <c r="E35" s="8">
        <f t="shared" si="23"/>
        <v>0</v>
      </c>
      <c r="F35" s="94">
        <f t="shared" si="24"/>
        <v>0</v>
      </c>
      <c r="G35" s="116">
        <f t="shared" si="25"/>
        <v>0</v>
      </c>
      <c r="H35" s="27">
        <f t="shared" si="29"/>
        <v>0</v>
      </c>
      <c r="I35" s="8">
        <f t="shared" si="30"/>
        <v>0</v>
      </c>
      <c r="J35" s="94">
        <f t="shared" si="22"/>
        <v>0</v>
      </c>
      <c r="K35" s="342">
        <f t="shared" si="26"/>
        <v>0</v>
      </c>
      <c r="L35" s="361"/>
      <c r="M35" s="129">
        <f t="shared" si="34"/>
        <v>0</v>
      </c>
      <c r="N35" s="70">
        <f t="shared" si="35"/>
        <v>0</v>
      </c>
      <c r="O35" s="74">
        <f t="shared" si="36"/>
        <v>0</v>
      </c>
      <c r="P35" s="117">
        <f t="shared" si="27"/>
        <v>0</v>
      </c>
      <c r="Q35" s="129">
        <f t="shared" si="31"/>
        <v>0</v>
      </c>
      <c r="R35" s="70">
        <f t="shared" si="32"/>
        <v>0</v>
      </c>
      <c r="S35" s="70">
        <f t="shared" si="33"/>
        <v>0</v>
      </c>
      <c r="T35" s="261">
        <f t="shared" si="28"/>
        <v>0</v>
      </c>
      <c r="U35" s="264">
        <f t="shared" si="1"/>
        <v>0</v>
      </c>
    </row>
    <row r="36" spans="1:23">
      <c r="A36" s="54" t="s">
        <v>44</v>
      </c>
      <c r="B36" s="48" t="s">
        <v>33</v>
      </c>
      <c r="C36" s="2"/>
      <c r="D36" s="8">
        <f t="shared" si="21"/>
        <v>0</v>
      </c>
      <c r="E36" s="8">
        <f t="shared" si="23"/>
        <v>0</v>
      </c>
      <c r="F36" s="94">
        <f t="shared" si="24"/>
        <v>0</v>
      </c>
      <c r="G36" s="116">
        <f t="shared" si="25"/>
        <v>0</v>
      </c>
      <c r="H36" s="27">
        <f t="shared" si="29"/>
        <v>0</v>
      </c>
      <c r="I36" s="8">
        <f t="shared" si="30"/>
        <v>0</v>
      </c>
      <c r="J36" s="94">
        <f t="shared" si="22"/>
        <v>0</v>
      </c>
      <c r="K36" s="342">
        <f t="shared" si="26"/>
        <v>0</v>
      </c>
      <c r="L36" s="361"/>
      <c r="M36" s="129">
        <f t="shared" si="34"/>
        <v>0</v>
      </c>
      <c r="N36" s="70">
        <f t="shared" si="35"/>
        <v>0</v>
      </c>
      <c r="O36" s="74">
        <f t="shared" si="36"/>
        <v>0</v>
      </c>
      <c r="P36" s="117">
        <f t="shared" si="27"/>
        <v>0</v>
      </c>
      <c r="Q36" s="129">
        <f t="shared" si="31"/>
        <v>0</v>
      </c>
      <c r="R36" s="70">
        <f t="shared" si="32"/>
        <v>0</v>
      </c>
      <c r="S36" s="70">
        <f t="shared" si="33"/>
        <v>0</v>
      </c>
      <c r="T36" s="261">
        <f t="shared" si="28"/>
        <v>0</v>
      </c>
      <c r="U36" s="264">
        <f t="shared" si="1"/>
        <v>0</v>
      </c>
    </row>
    <row r="37" spans="1:23" hidden="1">
      <c r="A37" s="54" t="s">
        <v>46</v>
      </c>
      <c r="B37" s="48" t="s">
        <v>29</v>
      </c>
      <c r="C37" s="2"/>
      <c r="D37" s="8"/>
      <c r="E37" s="8"/>
      <c r="F37" s="94"/>
      <c r="G37" s="116">
        <f t="shared" si="25"/>
        <v>0</v>
      </c>
      <c r="H37" s="28"/>
      <c r="I37" s="8"/>
      <c r="J37" s="94"/>
      <c r="K37" s="342">
        <f t="shared" si="26"/>
        <v>0</v>
      </c>
      <c r="L37" s="361"/>
      <c r="M37" s="129"/>
      <c r="N37" s="70"/>
      <c r="O37" s="74"/>
      <c r="P37" s="117">
        <f t="shared" si="27"/>
        <v>0</v>
      </c>
      <c r="Q37" s="129"/>
      <c r="R37" s="70"/>
      <c r="S37" s="70"/>
      <c r="T37" s="261">
        <f t="shared" si="28"/>
        <v>0</v>
      </c>
      <c r="U37" s="264">
        <f t="shared" si="1"/>
        <v>0</v>
      </c>
    </row>
    <row r="38" spans="1:23">
      <c r="A38" s="54" t="s">
        <v>58</v>
      </c>
      <c r="B38" s="48" t="s">
        <v>30</v>
      </c>
      <c r="C38" s="2"/>
      <c r="D38" s="8">
        <f>SUM(D40:D40)</f>
        <v>0</v>
      </c>
      <c r="E38" s="8">
        <f>SUM(E40:E40)</f>
        <v>0</v>
      </c>
      <c r="F38" s="94">
        <f>F42+F41+F40+F39</f>
        <v>0</v>
      </c>
      <c r="G38" s="116">
        <f t="shared" si="25"/>
        <v>0</v>
      </c>
      <c r="H38" s="27">
        <f>H42+H41+H40+H39</f>
        <v>0</v>
      </c>
      <c r="I38" s="8">
        <f t="shared" ref="I38:J38" si="37">I42+I41+I40+I39</f>
        <v>0</v>
      </c>
      <c r="J38" s="94">
        <f t="shared" si="37"/>
        <v>0</v>
      </c>
      <c r="K38" s="342">
        <f t="shared" si="26"/>
        <v>0</v>
      </c>
      <c r="L38" s="361"/>
      <c r="M38" s="129">
        <f>M42+M41+M40+M39</f>
        <v>0</v>
      </c>
      <c r="N38" s="70">
        <f t="shared" ref="N38:O38" si="38">N42+N41+N40+N39</f>
        <v>0</v>
      </c>
      <c r="O38" s="74">
        <f t="shared" si="38"/>
        <v>0</v>
      </c>
      <c r="P38" s="117">
        <f t="shared" si="27"/>
        <v>0</v>
      </c>
      <c r="Q38" s="129">
        <f>Q42+Q41+Q40+Q39</f>
        <v>0</v>
      </c>
      <c r="R38" s="70">
        <f>SUM(R40:R40)</f>
        <v>0</v>
      </c>
      <c r="S38" s="70">
        <f>SUM(S40:S40)</f>
        <v>0</v>
      </c>
      <c r="T38" s="261">
        <f t="shared" si="28"/>
        <v>0</v>
      </c>
      <c r="U38" s="264">
        <f t="shared" si="1"/>
        <v>0</v>
      </c>
    </row>
    <row r="39" spans="1:23">
      <c r="A39" s="54"/>
      <c r="B39" s="48" t="s">
        <v>56</v>
      </c>
      <c r="C39" s="2"/>
      <c r="D39" s="8"/>
      <c r="E39" s="8"/>
      <c r="F39" s="94"/>
      <c r="G39" s="116">
        <f t="shared" si="25"/>
        <v>0</v>
      </c>
      <c r="H39" s="28"/>
      <c r="I39" s="8"/>
      <c r="J39" s="94"/>
      <c r="K39" s="342">
        <f t="shared" si="26"/>
        <v>0</v>
      </c>
      <c r="L39" s="361"/>
      <c r="M39" s="129"/>
      <c r="N39" s="70"/>
      <c r="O39" s="74"/>
      <c r="P39" s="117">
        <f t="shared" si="27"/>
        <v>0</v>
      </c>
      <c r="Q39" s="129"/>
      <c r="R39" s="70"/>
      <c r="S39" s="70"/>
      <c r="T39" s="261">
        <f t="shared" si="28"/>
        <v>0</v>
      </c>
      <c r="U39" s="264">
        <f t="shared" si="1"/>
        <v>0</v>
      </c>
    </row>
    <row r="40" spans="1:23">
      <c r="A40" s="54"/>
      <c r="B40" s="48" t="s">
        <v>73</v>
      </c>
      <c r="C40" s="2"/>
      <c r="D40" s="8"/>
      <c r="E40" s="8"/>
      <c r="F40" s="94"/>
      <c r="G40" s="116">
        <f t="shared" si="25"/>
        <v>0</v>
      </c>
      <c r="H40" s="28"/>
      <c r="I40" s="8"/>
      <c r="J40" s="94"/>
      <c r="K40" s="342">
        <f t="shared" si="26"/>
        <v>0</v>
      </c>
      <c r="L40" s="361"/>
      <c r="M40" s="129"/>
      <c r="N40" s="70"/>
      <c r="O40" s="74"/>
      <c r="P40" s="117">
        <f t="shared" si="27"/>
        <v>0</v>
      </c>
      <c r="Q40" s="129"/>
      <c r="R40" s="70"/>
      <c r="S40" s="70"/>
      <c r="T40" s="261">
        <f t="shared" si="28"/>
        <v>0</v>
      </c>
      <c r="U40" s="264">
        <f t="shared" si="1"/>
        <v>0</v>
      </c>
    </row>
    <row r="41" spans="1:23">
      <c r="A41" s="54"/>
      <c r="B41" s="48" t="s">
        <v>84</v>
      </c>
      <c r="C41" s="2"/>
      <c r="D41" s="8"/>
      <c r="E41" s="8"/>
      <c r="F41" s="94"/>
      <c r="G41" s="116"/>
      <c r="H41" s="28"/>
      <c r="I41" s="8"/>
      <c r="J41" s="94"/>
      <c r="K41" s="342"/>
      <c r="L41" s="361"/>
      <c r="M41" s="129">
        <v>0</v>
      </c>
      <c r="N41" s="70"/>
      <c r="O41" s="74"/>
      <c r="P41" s="117"/>
      <c r="Q41" s="129"/>
      <c r="R41" s="70"/>
      <c r="S41" s="70"/>
      <c r="T41" s="261"/>
      <c r="U41" s="264"/>
    </row>
    <row r="42" spans="1:23" ht="16.5" thickBot="1">
      <c r="A42" s="80"/>
      <c r="B42" s="50" t="s">
        <v>87</v>
      </c>
      <c r="C42" s="11"/>
      <c r="D42" s="12"/>
      <c r="E42" s="12"/>
      <c r="F42" s="95"/>
      <c r="G42" s="186"/>
      <c r="H42" s="98">
        <v>0</v>
      </c>
      <c r="I42" s="12"/>
      <c r="J42" s="95"/>
      <c r="K42" s="350"/>
      <c r="L42" s="361"/>
      <c r="M42" s="130"/>
      <c r="N42" s="72"/>
      <c r="O42" s="75"/>
      <c r="P42" s="186"/>
      <c r="Q42" s="130"/>
      <c r="R42" s="72"/>
      <c r="S42" s="72"/>
      <c r="T42" s="261"/>
      <c r="U42" s="266"/>
    </row>
    <row r="43" spans="1:23" ht="19.5" customHeight="1" thickBot="1">
      <c r="A43" s="60"/>
      <c r="B43" s="61" t="s">
        <v>57</v>
      </c>
      <c r="C43" s="61"/>
      <c r="D43" s="62">
        <v>83838</v>
      </c>
      <c r="E43" s="62"/>
      <c r="F43" s="178"/>
      <c r="G43" s="119">
        <f>G23-G26</f>
        <v>-22075.050000000003</v>
      </c>
      <c r="H43" s="179"/>
      <c r="I43" s="62"/>
      <c r="J43" s="62"/>
      <c r="K43" s="120">
        <f>K23-K26</f>
        <v>11093.950000000004</v>
      </c>
      <c r="L43" s="357"/>
      <c r="M43" s="179"/>
      <c r="N43" s="62"/>
      <c r="O43" s="62"/>
      <c r="P43" s="63">
        <f>P23-P26</f>
        <v>9965.9499999999971</v>
      </c>
      <c r="Q43" s="62"/>
      <c r="R43" s="62"/>
      <c r="S43" s="62"/>
      <c r="T43" s="63">
        <f>T23-T26</f>
        <v>-39685.049999999996</v>
      </c>
      <c r="U43" s="64">
        <f t="shared" si="1"/>
        <v>-40700.199999999997</v>
      </c>
      <c r="V43" s="19"/>
    </row>
    <row r="44" spans="1:23">
      <c r="W44" s="19"/>
    </row>
    <row r="45" spans="1:23">
      <c r="D45" s="19"/>
      <c r="G45" s="19"/>
      <c r="K45" s="19"/>
      <c r="L45" s="19"/>
      <c r="M45" s="212"/>
      <c r="P45" s="380">
        <f>D43+G43+K43+P43</f>
        <v>82822.849999999991</v>
      </c>
      <c r="U45" s="19">
        <f>U43+D43</f>
        <v>43137.8</v>
      </c>
    </row>
  </sheetData>
  <mergeCells count="3">
    <mergeCell ref="A6:K6"/>
    <mergeCell ref="A7:K7"/>
    <mergeCell ref="A8:K8"/>
  </mergeCells>
  <pageMargins left="0.25" right="0.25" top="0.75" bottom="0.75" header="0.3" footer="0.3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opLeftCell="C7" workbookViewId="0">
      <selection activeCell="V34" sqref="V34"/>
    </sheetView>
  </sheetViews>
  <sheetFormatPr defaultRowHeight="15.75"/>
  <cols>
    <col min="1" max="1" width="5.7109375" style="1" customWidth="1"/>
    <col min="2" max="2" width="40.5703125" style="1" customWidth="1"/>
    <col min="3" max="3" width="9.140625" style="1"/>
    <col min="4" max="4" width="10.140625" style="1" customWidth="1"/>
    <col min="5" max="5" width="10.7109375" style="1" customWidth="1"/>
    <col min="6" max="6" width="10.42578125" style="1" customWidth="1"/>
    <col min="7" max="7" width="12.28515625" style="1" customWidth="1"/>
    <col min="8" max="8" width="9.28515625" style="1" customWidth="1"/>
    <col min="9" max="10" width="9.5703125" style="1" customWidth="1"/>
    <col min="11" max="12" width="12.7109375" style="1" customWidth="1"/>
    <col min="13" max="13" width="10.42578125" style="1" customWidth="1"/>
    <col min="14" max="14" width="9.85546875" style="1" customWidth="1"/>
    <col min="15" max="15" width="10.42578125" style="1" customWidth="1"/>
    <col min="16" max="16" width="12.28515625" style="1" customWidth="1"/>
    <col min="17" max="17" width="10.28515625" style="1" hidden="1" customWidth="1"/>
    <col min="18" max="19" width="9.42578125" style="1" hidden="1" customWidth="1"/>
    <col min="20" max="20" width="12" style="1" hidden="1" customWidth="1"/>
    <col min="21" max="21" width="12.42578125" style="1" hidden="1" customWidth="1"/>
    <col min="22" max="22" width="9.5703125" style="1" customWidth="1"/>
    <col min="23" max="23" width="9.140625" style="1" customWidth="1"/>
    <col min="24" max="16384" width="9.140625" style="1"/>
  </cols>
  <sheetData>
    <row r="1" spans="1:21">
      <c r="J1" s="1" t="s">
        <v>92</v>
      </c>
    </row>
    <row r="2" spans="1:21">
      <c r="J2" s="1" t="s">
        <v>93</v>
      </c>
      <c r="M2" s="168"/>
    </row>
    <row r="3" spans="1:21">
      <c r="J3" s="143" t="s">
        <v>94</v>
      </c>
      <c r="M3" s="168"/>
    </row>
    <row r="4" spans="1:21">
      <c r="E4" s="168"/>
      <c r="M4" s="168"/>
    </row>
    <row r="5" spans="1:21">
      <c r="A5" s="381" t="s">
        <v>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37"/>
      <c r="P5" s="143"/>
    </row>
    <row r="6" spans="1:21">
      <c r="A6" s="381" t="s">
        <v>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</row>
    <row r="7" spans="1:21">
      <c r="A7" s="381" t="s">
        <v>108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 ht="16.5" thickBot="1">
      <c r="A8" s="81"/>
      <c r="B8" s="81" t="s">
        <v>83</v>
      </c>
      <c r="C8" s="81"/>
      <c r="D8" s="81"/>
      <c r="E8" s="81"/>
      <c r="F8" s="81"/>
      <c r="G8" s="81"/>
      <c r="H8" s="81"/>
      <c r="I8" s="81"/>
      <c r="J8" s="81">
        <f>1488.96+508.1</f>
        <v>1997.06</v>
      </c>
      <c r="K8" s="81"/>
      <c r="L8" s="81"/>
    </row>
    <row r="9" spans="1:21" ht="24" customHeight="1" thickBot="1">
      <c r="A9" s="57"/>
      <c r="B9" s="173" t="s">
        <v>2</v>
      </c>
      <c r="C9" s="112" t="s">
        <v>3</v>
      </c>
      <c r="D9" s="112" t="s">
        <v>4</v>
      </c>
      <c r="E9" s="112" t="s">
        <v>5</v>
      </c>
      <c r="F9" s="159" t="s">
        <v>6</v>
      </c>
      <c r="G9" s="39" t="s">
        <v>7</v>
      </c>
      <c r="H9" s="189" t="s">
        <v>8</v>
      </c>
      <c r="I9" s="112" t="s">
        <v>9</v>
      </c>
      <c r="J9" s="159" t="s">
        <v>10</v>
      </c>
      <c r="K9" s="162" t="s">
        <v>11</v>
      </c>
      <c r="L9" s="366" t="s">
        <v>116</v>
      </c>
      <c r="M9" s="189" t="s">
        <v>65</v>
      </c>
      <c r="N9" s="112" t="s">
        <v>66</v>
      </c>
      <c r="O9" s="159" t="s">
        <v>67</v>
      </c>
      <c r="P9" s="162" t="s">
        <v>68</v>
      </c>
      <c r="Q9" s="224" t="s">
        <v>69</v>
      </c>
      <c r="R9" s="113" t="s">
        <v>70</v>
      </c>
      <c r="S9" s="173" t="s">
        <v>71</v>
      </c>
      <c r="T9" s="26" t="s">
        <v>72</v>
      </c>
      <c r="U9" s="267" t="s">
        <v>78</v>
      </c>
    </row>
    <row r="10" spans="1:21">
      <c r="A10" s="58" t="s">
        <v>12</v>
      </c>
      <c r="B10" s="171" t="s">
        <v>13</v>
      </c>
      <c r="C10" s="170">
        <f>C11+C12+C13+C17+C18+C19</f>
        <v>12.309999999999999</v>
      </c>
      <c r="D10" s="172">
        <f>D11+D12+D13+D17+D18+D19</f>
        <v>24583.808599999997</v>
      </c>
      <c r="E10" s="172">
        <f>E11+E12+E13+E17+E18+E19</f>
        <v>24583.808599999997</v>
      </c>
      <c r="F10" s="172">
        <f>F11+F12+F13+F17+F18+F19</f>
        <v>24583.808599999997</v>
      </c>
      <c r="G10" s="188">
        <f>D10+E10+F10</f>
        <v>73751.425799999997</v>
      </c>
      <c r="H10" s="190">
        <f>H11+H12+H13+H17+H18+H19</f>
        <v>24583.808599999997</v>
      </c>
      <c r="I10" s="190">
        <f>I11+I12+I13+I17+I18+I19</f>
        <v>24583.808599999997</v>
      </c>
      <c r="J10" s="190">
        <f>J11+J12+J13+J17+J18+J19</f>
        <v>24583.808599999997</v>
      </c>
      <c r="K10" s="188">
        <f>J10+I10+H10</f>
        <v>73751.425799999997</v>
      </c>
      <c r="L10" s="358">
        <f>L11+L12+L13+L17+L18+L19</f>
        <v>12.719999999999999</v>
      </c>
      <c r="M10" s="190">
        <f>M11+M12+M13+M17+M18+M19</f>
        <v>25402.603199999998</v>
      </c>
      <c r="N10" s="190">
        <f>N11+N12+N13+N17+N18+N19</f>
        <v>25402.603199999998</v>
      </c>
      <c r="O10" s="190">
        <f>O11+O12+O13+O17+O18+O19</f>
        <v>25402.603199999998</v>
      </c>
      <c r="P10" s="188">
        <f>O10+N10+M10</f>
        <v>76207.809599999993</v>
      </c>
      <c r="Q10" s="190">
        <f>Q11+Q12+Q13+Q17+Q18+Q19</f>
        <v>24583.808599999997</v>
      </c>
      <c r="R10" s="190">
        <f>R11+R12+R13+R17+R18+R19</f>
        <v>24583.808599999997</v>
      </c>
      <c r="S10" s="190">
        <f>S11+S12+S13+S17+S18+S19</f>
        <v>24583.808599999997</v>
      </c>
      <c r="T10" s="187">
        <f>S10+R10+Q10</f>
        <v>73751.425799999997</v>
      </c>
      <c r="U10" s="276">
        <f>T10+P10+K10+G10</f>
        <v>297462.087</v>
      </c>
    </row>
    <row r="11" spans="1:21">
      <c r="A11" s="54" t="s">
        <v>14</v>
      </c>
      <c r="B11" s="48" t="s">
        <v>15</v>
      </c>
      <c r="C11" s="2">
        <v>5.0599999999999996</v>
      </c>
      <c r="D11" s="8">
        <f>C11*$J$8</f>
        <v>10105.123599999999</v>
      </c>
      <c r="E11" s="8">
        <f>C11*$J$8</f>
        <v>10105.123599999999</v>
      </c>
      <c r="F11" s="94">
        <f>C11*$J$8</f>
        <v>10105.123599999999</v>
      </c>
      <c r="G11" s="32">
        <f>SUM(D11:F11)</f>
        <v>30315.370799999997</v>
      </c>
      <c r="H11" s="27">
        <f>C11*$J$8</f>
        <v>10105.123599999999</v>
      </c>
      <c r="I11" s="8">
        <f>C11*$J$8</f>
        <v>10105.123599999999</v>
      </c>
      <c r="J11" s="94">
        <f>C11*$J$8</f>
        <v>10105.123599999999</v>
      </c>
      <c r="K11" s="33">
        <f>SUM(H11:J11)</f>
        <v>30315.370799999997</v>
      </c>
      <c r="L11" s="359">
        <v>5.47</v>
      </c>
      <c r="M11" s="27">
        <f>L11*J8</f>
        <v>10923.9182</v>
      </c>
      <c r="N11" s="8">
        <f>L11*J8</f>
        <v>10923.9182</v>
      </c>
      <c r="O11" s="94">
        <f>L11*J8</f>
        <v>10923.9182</v>
      </c>
      <c r="P11" s="33">
        <f>SUM(M11:O11)</f>
        <v>32771.7546</v>
      </c>
      <c r="Q11" s="27">
        <f>C11*$J$8</f>
        <v>10105.123599999999</v>
      </c>
      <c r="R11" s="8">
        <f>C11*$J$8</f>
        <v>10105.123599999999</v>
      </c>
      <c r="S11" s="8">
        <f>C11*$J$8</f>
        <v>10105.123599999999</v>
      </c>
      <c r="T11" s="268">
        <f>SUM(Q11:S11)</f>
        <v>30315.370799999997</v>
      </c>
      <c r="U11" s="264">
        <f t="shared" ref="U11:U42" si="0">G11+K11+P11+T11</f>
        <v>123717.867</v>
      </c>
    </row>
    <row r="12" spans="1:21">
      <c r="A12" s="54" t="s">
        <v>16</v>
      </c>
      <c r="B12" s="48" t="s">
        <v>17</v>
      </c>
      <c r="C12" s="2">
        <v>2.36</v>
      </c>
      <c r="D12" s="8">
        <f t="shared" ref="D12:D19" si="1">C12*$J$8</f>
        <v>4713.0616</v>
      </c>
      <c r="E12" s="8">
        <f t="shared" ref="E12:E19" si="2">C12*$J$8</f>
        <v>4713.0616</v>
      </c>
      <c r="F12" s="94">
        <f t="shared" ref="F12:F19" si="3">C12*$J$8</f>
        <v>4713.0616</v>
      </c>
      <c r="G12" s="32">
        <f t="shared" ref="G12:G21" si="4">SUM(D12:F12)</f>
        <v>14139.184799999999</v>
      </c>
      <c r="H12" s="27">
        <f t="shared" ref="H12:H18" si="5">C12*$J$8</f>
        <v>4713.0616</v>
      </c>
      <c r="I12" s="8">
        <f t="shared" ref="I12:I18" si="6">C12*$J$8</f>
        <v>4713.0616</v>
      </c>
      <c r="J12" s="94">
        <f t="shared" ref="J12:J19" si="7">C12*$J$8</f>
        <v>4713.0616</v>
      </c>
      <c r="K12" s="33">
        <f t="shared" ref="K12:K18" si="8">SUM(H12:J12)</f>
        <v>14139.184799999999</v>
      </c>
      <c r="L12" s="359">
        <v>2.36</v>
      </c>
      <c r="M12" s="27">
        <f>L12*J8</f>
        <v>4713.0616</v>
      </c>
      <c r="N12" s="8">
        <f>L12*J8</f>
        <v>4713.0616</v>
      </c>
      <c r="O12" s="94">
        <f>L12*J8</f>
        <v>4713.0616</v>
      </c>
      <c r="P12" s="33">
        <f t="shared" ref="P12:P18" si="9">SUM(M12:O12)</f>
        <v>14139.184799999999</v>
      </c>
      <c r="Q12" s="27">
        <f t="shared" ref="Q12:Q18" si="10">C12*$J$8</f>
        <v>4713.0616</v>
      </c>
      <c r="R12" s="8">
        <f t="shared" ref="R12:R18" si="11">C12*$J$8</f>
        <v>4713.0616</v>
      </c>
      <c r="S12" s="8">
        <f t="shared" ref="S12:S18" si="12">C12*$J$8</f>
        <v>4713.0616</v>
      </c>
      <c r="T12" s="268">
        <f t="shared" ref="T12:T18" si="13">SUM(Q12:S12)</f>
        <v>14139.184799999999</v>
      </c>
      <c r="U12" s="264">
        <f t="shared" si="0"/>
        <v>56556.739199999996</v>
      </c>
    </row>
    <row r="13" spans="1:21">
      <c r="A13" s="54" t="s">
        <v>18</v>
      </c>
      <c r="B13" s="48" t="s">
        <v>31</v>
      </c>
      <c r="C13" s="2">
        <v>1.56</v>
      </c>
      <c r="D13" s="8">
        <f t="shared" si="1"/>
        <v>3115.4135999999999</v>
      </c>
      <c r="E13" s="8">
        <f t="shared" si="2"/>
        <v>3115.4135999999999</v>
      </c>
      <c r="F13" s="94">
        <f t="shared" si="3"/>
        <v>3115.4135999999999</v>
      </c>
      <c r="G13" s="32">
        <f t="shared" si="4"/>
        <v>9346.2407999999996</v>
      </c>
      <c r="H13" s="27">
        <f t="shared" si="5"/>
        <v>3115.4135999999999</v>
      </c>
      <c r="I13" s="8">
        <f t="shared" si="6"/>
        <v>3115.4135999999999</v>
      </c>
      <c r="J13" s="94">
        <f t="shared" si="7"/>
        <v>3115.4135999999999</v>
      </c>
      <c r="K13" s="33">
        <f t="shared" si="8"/>
        <v>9346.2407999999996</v>
      </c>
      <c r="L13" s="359">
        <v>1.56</v>
      </c>
      <c r="M13" s="27">
        <f>L13*J8</f>
        <v>3115.4135999999999</v>
      </c>
      <c r="N13" s="8">
        <f>L13*J8</f>
        <v>3115.4135999999999</v>
      </c>
      <c r="O13" s="94">
        <f>L13*J8</f>
        <v>3115.4135999999999</v>
      </c>
      <c r="P13" s="33">
        <f t="shared" si="9"/>
        <v>9346.2407999999996</v>
      </c>
      <c r="Q13" s="27">
        <f t="shared" si="10"/>
        <v>3115.4135999999999</v>
      </c>
      <c r="R13" s="8">
        <f t="shared" si="11"/>
        <v>3115.4135999999999</v>
      </c>
      <c r="S13" s="8">
        <f t="shared" si="12"/>
        <v>3115.4135999999999</v>
      </c>
      <c r="T13" s="268">
        <f t="shared" si="13"/>
        <v>9346.2407999999996</v>
      </c>
      <c r="U13" s="264">
        <f t="shared" si="0"/>
        <v>37384.963199999998</v>
      </c>
    </row>
    <row r="14" spans="1:21" ht="16.5" hidden="1" thickBot="1">
      <c r="A14" s="54" t="s">
        <v>34</v>
      </c>
      <c r="B14" s="48" t="s">
        <v>19</v>
      </c>
      <c r="C14" s="2">
        <v>0</v>
      </c>
      <c r="D14" s="8">
        <f t="shared" si="1"/>
        <v>0</v>
      </c>
      <c r="E14" s="8">
        <f t="shared" si="2"/>
        <v>0</v>
      </c>
      <c r="F14" s="94">
        <f t="shared" si="3"/>
        <v>0</v>
      </c>
      <c r="G14" s="32">
        <f t="shared" si="4"/>
        <v>0</v>
      </c>
      <c r="H14" s="27">
        <f t="shared" si="5"/>
        <v>0</v>
      </c>
      <c r="I14" s="8">
        <f t="shared" si="6"/>
        <v>0</v>
      </c>
      <c r="J14" s="94">
        <f t="shared" si="7"/>
        <v>0</v>
      </c>
      <c r="K14" s="33">
        <f t="shared" si="8"/>
        <v>0</v>
      </c>
      <c r="L14" s="359"/>
      <c r="M14" s="27">
        <f t="shared" ref="M14:M16" si="14">C14*$J$8</f>
        <v>0</v>
      </c>
      <c r="N14" s="8">
        <f t="shared" ref="N14:N16" si="15">C14*$J$8</f>
        <v>0</v>
      </c>
      <c r="O14" s="94">
        <f t="shared" ref="O14:O16" si="16">C14*$J$8</f>
        <v>0</v>
      </c>
      <c r="P14" s="33">
        <f t="shared" si="9"/>
        <v>0</v>
      </c>
      <c r="Q14" s="27">
        <f t="shared" si="10"/>
        <v>0</v>
      </c>
      <c r="R14" s="8">
        <f t="shared" si="11"/>
        <v>0</v>
      </c>
      <c r="S14" s="8">
        <f t="shared" si="12"/>
        <v>0</v>
      </c>
      <c r="T14" s="268">
        <f t="shared" si="13"/>
        <v>0</v>
      </c>
      <c r="U14" s="264">
        <f t="shared" si="0"/>
        <v>0</v>
      </c>
    </row>
    <row r="15" spans="1:21" ht="16.5" hidden="1" thickBot="1">
      <c r="A15" s="54" t="s">
        <v>35</v>
      </c>
      <c r="B15" s="48" t="s">
        <v>36</v>
      </c>
      <c r="C15" s="2">
        <v>0</v>
      </c>
      <c r="D15" s="8">
        <f t="shared" si="1"/>
        <v>0</v>
      </c>
      <c r="E15" s="8">
        <f t="shared" si="2"/>
        <v>0</v>
      </c>
      <c r="F15" s="94">
        <f t="shared" si="3"/>
        <v>0</v>
      </c>
      <c r="G15" s="32">
        <f t="shared" si="4"/>
        <v>0</v>
      </c>
      <c r="H15" s="27">
        <f t="shared" si="5"/>
        <v>0</v>
      </c>
      <c r="I15" s="8">
        <f t="shared" si="6"/>
        <v>0</v>
      </c>
      <c r="J15" s="94">
        <f t="shared" si="7"/>
        <v>0</v>
      </c>
      <c r="K15" s="33">
        <f t="shared" si="8"/>
        <v>0</v>
      </c>
      <c r="L15" s="359"/>
      <c r="M15" s="27">
        <f t="shared" si="14"/>
        <v>0</v>
      </c>
      <c r="N15" s="8">
        <f t="shared" si="15"/>
        <v>0</v>
      </c>
      <c r="O15" s="94">
        <f t="shared" si="16"/>
        <v>0</v>
      </c>
      <c r="P15" s="33">
        <f t="shared" si="9"/>
        <v>0</v>
      </c>
      <c r="Q15" s="27">
        <f t="shared" si="10"/>
        <v>0</v>
      </c>
      <c r="R15" s="8">
        <f t="shared" si="11"/>
        <v>0</v>
      </c>
      <c r="S15" s="8">
        <f t="shared" si="12"/>
        <v>0</v>
      </c>
      <c r="T15" s="268">
        <f t="shared" si="13"/>
        <v>0</v>
      </c>
      <c r="U15" s="264">
        <f t="shared" si="0"/>
        <v>0</v>
      </c>
    </row>
    <row r="16" spans="1:21" ht="16.5" hidden="1" thickBot="1">
      <c r="A16" s="54" t="s">
        <v>37</v>
      </c>
      <c r="B16" s="50" t="s">
        <v>38</v>
      </c>
      <c r="C16" s="11">
        <v>0</v>
      </c>
      <c r="D16" s="12">
        <f t="shared" si="1"/>
        <v>0</v>
      </c>
      <c r="E16" s="12">
        <f t="shared" si="2"/>
        <v>0</v>
      </c>
      <c r="F16" s="95">
        <f t="shared" si="3"/>
        <v>0</v>
      </c>
      <c r="G16" s="34">
        <f t="shared" si="4"/>
        <v>0</v>
      </c>
      <c r="H16" s="29">
        <f t="shared" si="5"/>
        <v>0</v>
      </c>
      <c r="I16" s="12">
        <f t="shared" si="6"/>
        <v>0</v>
      </c>
      <c r="J16" s="95">
        <f t="shared" si="7"/>
        <v>0</v>
      </c>
      <c r="K16" s="163">
        <f t="shared" si="8"/>
        <v>0</v>
      </c>
      <c r="L16" s="362"/>
      <c r="M16" s="29">
        <f t="shared" si="14"/>
        <v>0</v>
      </c>
      <c r="N16" s="12">
        <f t="shared" si="15"/>
        <v>0</v>
      </c>
      <c r="O16" s="95">
        <f t="shared" si="16"/>
        <v>0</v>
      </c>
      <c r="P16" s="163">
        <f t="shared" si="9"/>
        <v>0</v>
      </c>
      <c r="Q16" s="29">
        <f t="shared" si="10"/>
        <v>0</v>
      </c>
      <c r="R16" s="12">
        <f t="shared" si="11"/>
        <v>0</v>
      </c>
      <c r="S16" s="12">
        <f t="shared" si="12"/>
        <v>0</v>
      </c>
      <c r="T16" s="269">
        <f t="shared" si="13"/>
        <v>0</v>
      </c>
      <c r="U16" s="265">
        <f t="shared" si="0"/>
        <v>0</v>
      </c>
    </row>
    <row r="17" spans="1:21">
      <c r="A17" s="54" t="s">
        <v>32</v>
      </c>
      <c r="B17" s="52" t="s">
        <v>54</v>
      </c>
      <c r="C17" s="14">
        <v>0.52</v>
      </c>
      <c r="D17" s="15">
        <f t="shared" si="1"/>
        <v>1038.4712</v>
      </c>
      <c r="E17" s="15">
        <f t="shared" si="2"/>
        <v>1038.4712</v>
      </c>
      <c r="F17" s="93">
        <f t="shared" si="3"/>
        <v>1038.4712</v>
      </c>
      <c r="G17" s="37">
        <f t="shared" si="4"/>
        <v>3115.4135999999999</v>
      </c>
      <c r="H17" s="31">
        <f t="shared" si="5"/>
        <v>1038.4712</v>
      </c>
      <c r="I17" s="17">
        <f t="shared" si="6"/>
        <v>1038.4712</v>
      </c>
      <c r="J17" s="166">
        <f t="shared" si="7"/>
        <v>1038.4712</v>
      </c>
      <c r="K17" s="36">
        <f t="shared" si="8"/>
        <v>3115.4135999999999</v>
      </c>
      <c r="L17" s="360">
        <v>0.52</v>
      </c>
      <c r="M17" s="31">
        <f>L17*J8</f>
        <v>1038.4712</v>
      </c>
      <c r="N17" s="15">
        <f>L17*J8</f>
        <v>1038.4712</v>
      </c>
      <c r="O17" s="93">
        <f>L17*J8</f>
        <v>1038.4712</v>
      </c>
      <c r="P17" s="36">
        <f t="shared" si="9"/>
        <v>3115.4135999999999</v>
      </c>
      <c r="Q17" s="31">
        <f t="shared" si="10"/>
        <v>1038.4712</v>
      </c>
      <c r="R17" s="15">
        <f t="shared" si="11"/>
        <v>1038.4712</v>
      </c>
      <c r="S17" s="15">
        <f t="shared" si="12"/>
        <v>1038.4712</v>
      </c>
      <c r="T17" s="275">
        <f t="shared" si="13"/>
        <v>3115.4135999999999</v>
      </c>
      <c r="U17" s="263">
        <f t="shared" ref="U17:U19" si="17">G17+K17+P17+T17</f>
        <v>12461.654399999999</v>
      </c>
    </row>
    <row r="18" spans="1:21">
      <c r="A18" s="54" t="s">
        <v>34</v>
      </c>
      <c r="B18" s="48" t="s">
        <v>55</v>
      </c>
      <c r="C18" s="2">
        <v>0.12</v>
      </c>
      <c r="D18" s="8">
        <f t="shared" si="1"/>
        <v>239.6472</v>
      </c>
      <c r="E18" s="8">
        <f t="shared" si="2"/>
        <v>239.6472</v>
      </c>
      <c r="F18" s="94">
        <f t="shared" si="3"/>
        <v>239.6472</v>
      </c>
      <c r="G18" s="32">
        <f t="shared" si="4"/>
        <v>718.94159999999999</v>
      </c>
      <c r="H18" s="27">
        <f t="shared" si="5"/>
        <v>239.6472</v>
      </c>
      <c r="I18" s="12">
        <f t="shared" si="6"/>
        <v>239.6472</v>
      </c>
      <c r="J18" s="95">
        <f t="shared" si="7"/>
        <v>239.6472</v>
      </c>
      <c r="K18" s="34">
        <f t="shared" si="8"/>
        <v>718.94159999999999</v>
      </c>
      <c r="L18" s="361">
        <v>0.12</v>
      </c>
      <c r="M18" s="27">
        <f>L18*J8</f>
        <v>239.6472</v>
      </c>
      <c r="N18" s="8">
        <f>L18*J8</f>
        <v>239.6472</v>
      </c>
      <c r="O18" s="94">
        <f>L18*J8</f>
        <v>239.6472</v>
      </c>
      <c r="P18" s="34">
        <f t="shared" si="9"/>
        <v>718.94159999999999</v>
      </c>
      <c r="Q18" s="27">
        <f t="shared" si="10"/>
        <v>239.6472</v>
      </c>
      <c r="R18" s="8">
        <f t="shared" si="11"/>
        <v>239.6472</v>
      </c>
      <c r="S18" s="8">
        <f t="shared" si="12"/>
        <v>239.6472</v>
      </c>
      <c r="T18" s="274">
        <f t="shared" si="13"/>
        <v>718.94159999999999</v>
      </c>
      <c r="U18" s="264">
        <f t="shared" si="17"/>
        <v>2875.7664</v>
      </c>
    </row>
    <row r="19" spans="1:21">
      <c r="A19" s="54" t="s">
        <v>35</v>
      </c>
      <c r="B19" s="48" t="s">
        <v>59</v>
      </c>
      <c r="C19" s="2">
        <v>2.69</v>
      </c>
      <c r="D19" s="8">
        <f t="shared" si="1"/>
        <v>5372.0913999999993</v>
      </c>
      <c r="E19" s="8">
        <f t="shared" si="2"/>
        <v>5372.0913999999993</v>
      </c>
      <c r="F19" s="94">
        <f t="shared" si="3"/>
        <v>5372.0913999999993</v>
      </c>
      <c r="G19" s="32">
        <f>SUM(D19:F19)</f>
        <v>16116.274199999998</v>
      </c>
      <c r="H19" s="27">
        <f>C19*$J$8</f>
        <v>5372.0913999999993</v>
      </c>
      <c r="I19" s="8">
        <f>C19*$J$8</f>
        <v>5372.0913999999993</v>
      </c>
      <c r="J19" s="94">
        <f t="shared" si="7"/>
        <v>5372.0913999999993</v>
      </c>
      <c r="K19" s="32">
        <f>SUM(H19:J19)</f>
        <v>16116.274199999998</v>
      </c>
      <c r="L19" s="363">
        <v>2.69</v>
      </c>
      <c r="M19" s="27">
        <f>L19*J8</f>
        <v>5372.0913999999993</v>
      </c>
      <c r="N19" s="8">
        <f>L19*J8</f>
        <v>5372.0913999999993</v>
      </c>
      <c r="O19" s="94">
        <f>L19*J8</f>
        <v>5372.0913999999993</v>
      </c>
      <c r="P19" s="32">
        <f>SUM(M19:O19)</f>
        <v>16116.274199999998</v>
      </c>
      <c r="Q19" s="27">
        <f>C19*$J$8</f>
        <v>5372.0913999999993</v>
      </c>
      <c r="R19" s="8">
        <f>C19*$J$8</f>
        <v>5372.0913999999993</v>
      </c>
      <c r="S19" s="8">
        <f>C19*$J$8</f>
        <v>5372.0913999999993</v>
      </c>
      <c r="T19" s="273">
        <f>SUM(Q19:S19)</f>
        <v>16116.274199999998</v>
      </c>
      <c r="U19" s="264">
        <f t="shared" si="17"/>
        <v>64465.096799999992</v>
      </c>
    </row>
    <row r="20" spans="1:21" ht="16.5" thickBot="1">
      <c r="A20" s="54"/>
      <c r="B20" s="300"/>
      <c r="C20" s="301"/>
      <c r="D20" s="17"/>
      <c r="E20" s="17"/>
      <c r="F20" s="166"/>
      <c r="G20" s="36"/>
      <c r="H20" s="302"/>
      <c r="I20" s="17"/>
      <c r="J20" s="166"/>
      <c r="K20" s="36"/>
      <c r="L20" s="360"/>
      <c r="M20" s="302"/>
      <c r="N20" s="17"/>
      <c r="O20" s="166"/>
      <c r="P20" s="36"/>
      <c r="Q20" s="302"/>
      <c r="R20" s="17"/>
      <c r="S20" s="17"/>
      <c r="T20" s="275"/>
      <c r="U20" s="305"/>
    </row>
    <row r="21" spans="1:21" ht="16.5" thickBot="1">
      <c r="A21" s="55" t="s">
        <v>37</v>
      </c>
      <c r="B21" s="137" t="s">
        <v>20</v>
      </c>
      <c r="C21" s="23"/>
      <c r="D21" s="41">
        <v>15541</v>
      </c>
      <c r="E21" s="41">
        <v>16412</v>
      </c>
      <c r="F21" s="100">
        <v>14031</v>
      </c>
      <c r="G21" s="97">
        <f t="shared" si="4"/>
        <v>45984</v>
      </c>
      <c r="H21" s="101">
        <v>16008</v>
      </c>
      <c r="I21" s="41">
        <v>17607</v>
      </c>
      <c r="J21" s="100">
        <v>20065</v>
      </c>
      <c r="K21" s="164">
        <f>SUM(H21:J21)</f>
        <v>53680</v>
      </c>
      <c r="L21" s="367"/>
      <c r="M21" s="101">
        <v>16186</v>
      </c>
      <c r="N21" s="41">
        <v>13655</v>
      </c>
      <c r="O21" s="100">
        <v>14751</v>
      </c>
      <c r="P21" s="164">
        <f>SUM(M21:O21)</f>
        <v>44592</v>
      </c>
      <c r="Q21" s="101"/>
      <c r="R21" s="41"/>
      <c r="S21" s="41"/>
      <c r="T21" s="100">
        <f>SUM(Q21:S21)+S22</f>
        <v>0</v>
      </c>
      <c r="U21" s="164">
        <f t="shared" si="0"/>
        <v>144256</v>
      </c>
    </row>
    <row r="22" spans="1:21">
      <c r="A22" s="55"/>
      <c r="B22" s="52" t="s">
        <v>74</v>
      </c>
      <c r="C22" s="14"/>
      <c r="D22" s="15"/>
      <c r="E22" s="15"/>
      <c r="F22" s="93"/>
      <c r="G22" s="37"/>
      <c r="H22" s="107"/>
      <c r="I22" s="15"/>
      <c r="J22" s="93"/>
      <c r="K22" s="106"/>
      <c r="L22" s="365"/>
      <c r="M22" s="107"/>
      <c r="N22" s="15"/>
      <c r="O22" s="93"/>
      <c r="P22" s="106"/>
      <c r="Q22" s="107"/>
      <c r="R22" s="15"/>
      <c r="S22" s="15"/>
      <c r="T22" s="270"/>
      <c r="U22" s="263">
        <f t="shared" si="0"/>
        <v>0</v>
      </c>
    </row>
    <row r="23" spans="1:21" ht="16.5" thickBot="1">
      <c r="A23" s="54"/>
      <c r="B23" s="48"/>
      <c r="C23" s="2"/>
      <c r="D23" s="8"/>
      <c r="E23" s="8"/>
      <c r="F23" s="94"/>
      <c r="G23" s="33"/>
      <c r="H23" s="28"/>
      <c r="I23" s="8"/>
      <c r="J23" s="94"/>
      <c r="K23" s="33"/>
      <c r="L23" s="359"/>
      <c r="M23" s="28"/>
      <c r="N23" s="8"/>
      <c r="O23" s="94"/>
      <c r="P23" s="33"/>
      <c r="Q23" s="28"/>
      <c r="R23" s="8"/>
      <c r="S23" s="8"/>
      <c r="T23" s="268"/>
      <c r="U23" s="264"/>
    </row>
    <row r="24" spans="1:21" ht="16.5" thickBot="1">
      <c r="A24" s="54" t="s">
        <v>22</v>
      </c>
      <c r="B24" s="137" t="s">
        <v>23</v>
      </c>
      <c r="C24" s="86">
        <f>C25+C26+C27+C29+C30+C28</f>
        <v>12.309999999999999</v>
      </c>
      <c r="D24" s="87">
        <f>D25+D26+D27+D28+D29+D30+D34+D35+D36+D37+D38+D39+D40+D41</f>
        <v>14934.684999999998</v>
      </c>
      <c r="E24" s="87">
        <f t="shared" ref="E24:F24" si="18">E25+E26+E27+E28+E29+E30+E34+E35+E36+E37+E38+E39+E40+E41</f>
        <v>15440.684999999998</v>
      </c>
      <c r="F24" s="102">
        <f t="shared" si="18"/>
        <v>14970.684999999998</v>
      </c>
      <c r="G24" s="103">
        <f>SUM(D24:F24)</f>
        <v>45346.054999999993</v>
      </c>
      <c r="H24" s="104">
        <f t="shared" ref="H24:J24" si="19">SUM(H25:H36)</f>
        <v>15248.684999999998</v>
      </c>
      <c r="I24" s="87">
        <f t="shared" si="19"/>
        <v>14478.684999999998</v>
      </c>
      <c r="J24" s="102">
        <f t="shared" si="19"/>
        <v>20141.684999999998</v>
      </c>
      <c r="K24" s="103">
        <f>SUM(H24:J24)</f>
        <v>49869.054999999993</v>
      </c>
      <c r="L24" s="356"/>
      <c r="M24" s="104">
        <f>SUM(M25:M36)</f>
        <v>19727.684999999998</v>
      </c>
      <c r="N24" s="87">
        <f>SUM(N25:N36)</f>
        <v>21532.684999999998</v>
      </c>
      <c r="O24" s="102">
        <f>SUM(O25:O36)</f>
        <v>14478.684999999998</v>
      </c>
      <c r="P24" s="103">
        <f>SUM(M24:O24)</f>
        <v>55739.054999999993</v>
      </c>
      <c r="Q24" s="104">
        <f>SUM(Q25:Q36)</f>
        <v>14478.684999999998</v>
      </c>
      <c r="R24" s="87">
        <f>SUM(R25:R36)</f>
        <v>14478.684999999998</v>
      </c>
      <c r="S24" s="87">
        <f>SUM(S25:S36)</f>
        <v>14478.684999999998</v>
      </c>
      <c r="T24" s="271">
        <f>SUM(Q24:S24)</f>
        <v>43436.054999999993</v>
      </c>
      <c r="U24" s="167">
        <f t="shared" si="0"/>
        <v>194390.21999999997</v>
      </c>
    </row>
    <row r="25" spans="1:21">
      <c r="A25" s="54" t="s">
        <v>24</v>
      </c>
      <c r="B25" s="52" t="s">
        <v>17</v>
      </c>
      <c r="C25" s="14">
        <v>2.36</v>
      </c>
      <c r="D25" s="15">
        <f t="shared" ref="D25:D34" si="20">C25*$J$8</f>
        <v>4713.0616</v>
      </c>
      <c r="E25" s="15">
        <f>C25*$J$8</f>
        <v>4713.0616</v>
      </c>
      <c r="F25" s="93">
        <f>C25*$J$8</f>
        <v>4713.0616</v>
      </c>
      <c r="G25" s="37">
        <f>SUM(D25:F25)</f>
        <v>14139.184799999999</v>
      </c>
      <c r="H25" s="31">
        <f>C25*$J$8</f>
        <v>4713.0616</v>
      </c>
      <c r="I25" s="15">
        <f>C25*$J$8</f>
        <v>4713.0616</v>
      </c>
      <c r="J25" s="93">
        <f t="shared" ref="J25:J34" si="21">C25*$J$8</f>
        <v>4713.0616</v>
      </c>
      <c r="K25" s="37">
        <f>SUM(H25:J25)</f>
        <v>14139.184799999999</v>
      </c>
      <c r="L25" s="358">
        <v>2.36</v>
      </c>
      <c r="M25" s="31">
        <f>L25*J8</f>
        <v>4713.0616</v>
      </c>
      <c r="N25" s="15">
        <f>L25*J8</f>
        <v>4713.0616</v>
      </c>
      <c r="O25" s="93">
        <f>L25*J8</f>
        <v>4713.0616</v>
      </c>
      <c r="P25" s="37">
        <f>SUM(M25:O25)</f>
        <v>14139.184799999999</v>
      </c>
      <c r="Q25" s="31">
        <f>C25*$J$8</f>
        <v>4713.0616</v>
      </c>
      <c r="R25" s="15">
        <f>C25*$J$8</f>
        <v>4713.0616</v>
      </c>
      <c r="S25" s="15">
        <f>C25*$J$8</f>
        <v>4713.0616</v>
      </c>
      <c r="T25" s="272">
        <f>SUM(Q25:S25)</f>
        <v>14139.184799999999</v>
      </c>
      <c r="U25" s="263">
        <f t="shared" si="0"/>
        <v>56556.739199999996</v>
      </c>
    </row>
    <row r="26" spans="1:21">
      <c r="A26" s="54" t="s">
        <v>25</v>
      </c>
      <c r="B26" s="48" t="s">
        <v>59</v>
      </c>
      <c r="C26" s="2">
        <v>2.69</v>
      </c>
      <c r="D26" s="8">
        <f t="shared" si="20"/>
        <v>5372.0913999999993</v>
      </c>
      <c r="E26" s="8">
        <f t="shared" ref="E26:E34" si="22">C26*$J$8</f>
        <v>5372.0913999999993</v>
      </c>
      <c r="F26" s="94">
        <f t="shared" ref="F26:F34" si="23">C26*$J$8</f>
        <v>5372.0913999999993</v>
      </c>
      <c r="G26" s="32">
        <f>SUM(D26:F26)</f>
        <v>16116.274199999998</v>
      </c>
      <c r="H26" s="27">
        <f>C26*$J$8</f>
        <v>5372.0913999999993</v>
      </c>
      <c r="I26" s="8">
        <f>C26*$J$8</f>
        <v>5372.0913999999993</v>
      </c>
      <c r="J26" s="94">
        <f t="shared" si="21"/>
        <v>5372.0913999999993</v>
      </c>
      <c r="K26" s="32">
        <f>SUM(H26:J26)</f>
        <v>16116.274199999998</v>
      </c>
      <c r="L26" s="363">
        <v>2.69</v>
      </c>
      <c r="M26" s="27">
        <f>L26*J8</f>
        <v>5372.0913999999993</v>
      </c>
      <c r="N26" s="8">
        <f>L26*J8</f>
        <v>5372.0913999999993</v>
      </c>
      <c r="O26" s="94">
        <f>L26*J8</f>
        <v>5372.0913999999993</v>
      </c>
      <c r="P26" s="32">
        <f>SUM(M26:O26)</f>
        <v>16116.274199999998</v>
      </c>
      <c r="Q26" s="27">
        <f>C26*$J$8</f>
        <v>5372.0913999999993</v>
      </c>
      <c r="R26" s="8">
        <f>C26*$J$8</f>
        <v>5372.0913999999993</v>
      </c>
      <c r="S26" s="8">
        <f>C26*$J$8</f>
        <v>5372.0913999999993</v>
      </c>
      <c r="T26" s="273">
        <f>SUM(Q26:S26)</f>
        <v>16116.274199999998</v>
      </c>
      <c r="U26" s="264">
        <f t="shared" si="0"/>
        <v>64465.096799999992</v>
      </c>
    </row>
    <row r="27" spans="1:21" ht="16.5" thickBot="1">
      <c r="A27" s="56" t="s">
        <v>26</v>
      </c>
      <c r="B27" s="50" t="s">
        <v>31</v>
      </c>
      <c r="C27" s="11">
        <v>1.56</v>
      </c>
      <c r="D27" s="12">
        <f t="shared" si="20"/>
        <v>3115.4135999999999</v>
      </c>
      <c r="E27" s="12">
        <f t="shared" si="22"/>
        <v>3115.4135999999999</v>
      </c>
      <c r="F27" s="95">
        <f t="shared" si="23"/>
        <v>3115.4135999999999</v>
      </c>
      <c r="G27" s="34">
        <f t="shared" ref="G27:G39" si="24">SUM(D27:F27)</f>
        <v>9346.2407999999996</v>
      </c>
      <c r="H27" s="29">
        <f>C27*$J$8</f>
        <v>3115.4135999999999</v>
      </c>
      <c r="I27" s="12">
        <f>C27*$J$8</f>
        <v>3115.4135999999999</v>
      </c>
      <c r="J27" s="95">
        <f t="shared" si="21"/>
        <v>3115.4135999999999</v>
      </c>
      <c r="K27" s="34">
        <f t="shared" ref="K27:K39" si="25">SUM(H27:J27)</f>
        <v>9346.2407999999996</v>
      </c>
      <c r="L27" s="361">
        <v>1.56</v>
      </c>
      <c r="M27" s="29">
        <f>L27*J8</f>
        <v>3115.4135999999999</v>
      </c>
      <c r="N27" s="12">
        <f>L27*J8</f>
        <v>3115.4135999999999</v>
      </c>
      <c r="O27" s="95">
        <f>L27*J8</f>
        <v>3115.4135999999999</v>
      </c>
      <c r="P27" s="34">
        <f t="shared" ref="P27:P39" si="26">SUM(M27:O27)</f>
        <v>9346.2407999999996</v>
      </c>
      <c r="Q27" s="29">
        <f>C27*$J$8</f>
        <v>3115.4135999999999</v>
      </c>
      <c r="R27" s="12">
        <f>C27*$J$8</f>
        <v>3115.4135999999999</v>
      </c>
      <c r="S27" s="12">
        <f>C27*$J$8</f>
        <v>3115.4135999999999</v>
      </c>
      <c r="T27" s="274">
        <f t="shared" ref="T27:T39" si="27">SUM(Q27:S27)</f>
        <v>9346.2407999999996</v>
      </c>
      <c r="U27" s="265">
        <f t="shared" si="0"/>
        <v>37384.963199999998</v>
      </c>
    </row>
    <row r="28" spans="1:21" ht="21" customHeight="1" thickBot="1">
      <c r="A28" s="57" t="s">
        <v>27</v>
      </c>
      <c r="B28" s="51" t="s">
        <v>53</v>
      </c>
      <c r="C28" s="99">
        <v>5.0599999999999996</v>
      </c>
      <c r="D28" s="41">
        <v>456</v>
      </c>
      <c r="E28" s="41">
        <v>962</v>
      </c>
      <c r="F28" s="100">
        <v>492</v>
      </c>
      <c r="G28" s="97">
        <f t="shared" si="24"/>
        <v>1910</v>
      </c>
      <c r="H28" s="101">
        <v>770</v>
      </c>
      <c r="I28" s="41">
        <v>0</v>
      </c>
      <c r="J28" s="100">
        <v>5663</v>
      </c>
      <c r="K28" s="97">
        <f t="shared" si="25"/>
        <v>6433</v>
      </c>
      <c r="L28" s="357">
        <v>5.0599999999999996</v>
      </c>
      <c r="M28" s="101">
        <v>5249</v>
      </c>
      <c r="N28" s="41">
        <v>7054</v>
      </c>
      <c r="O28" s="100">
        <v>0</v>
      </c>
      <c r="P28" s="97">
        <f t="shared" si="26"/>
        <v>12303</v>
      </c>
      <c r="Q28" s="101"/>
      <c r="R28" s="41"/>
      <c r="S28" s="41"/>
      <c r="T28" s="92">
        <f t="shared" si="27"/>
        <v>0</v>
      </c>
      <c r="U28" s="164">
        <f t="shared" si="0"/>
        <v>20646</v>
      </c>
    </row>
    <row r="29" spans="1:21">
      <c r="A29" s="58" t="s">
        <v>39</v>
      </c>
      <c r="B29" s="52" t="s">
        <v>54</v>
      </c>
      <c r="C29" s="14">
        <v>0.52</v>
      </c>
      <c r="D29" s="15">
        <f t="shared" si="20"/>
        <v>1038.4712</v>
      </c>
      <c r="E29" s="15">
        <f t="shared" si="22"/>
        <v>1038.4712</v>
      </c>
      <c r="F29" s="93">
        <f t="shared" si="23"/>
        <v>1038.4712</v>
      </c>
      <c r="G29" s="37">
        <f t="shared" si="24"/>
        <v>3115.4135999999999</v>
      </c>
      <c r="H29" s="31">
        <f t="shared" ref="H29:H34" si="28">C29*$J$8</f>
        <v>1038.4712</v>
      </c>
      <c r="I29" s="17">
        <f t="shared" ref="I29:I34" si="29">C29*$J$8</f>
        <v>1038.4712</v>
      </c>
      <c r="J29" s="166">
        <f t="shared" si="21"/>
        <v>1038.4712</v>
      </c>
      <c r="K29" s="36">
        <f t="shared" si="25"/>
        <v>3115.4135999999999</v>
      </c>
      <c r="L29" s="360">
        <v>0.52</v>
      </c>
      <c r="M29" s="31">
        <f>L29*J8</f>
        <v>1038.4712</v>
      </c>
      <c r="N29" s="15">
        <f>L29*J8</f>
        <v>1038.4712</v>
      </c>
      <c r="O29" s="93">
        <f>L29*J8</f>
        <v>1038.4712</v>
      </c>
      <c r="P29" s="36">
        <f t="shared" si="26"/>
        <v>3115.4135999999999</v>
      </c>
      <c r="Q29" s="31">
        <f t="shared" ref="Q29:Q34" si="30">C29*$J$8</f>
        <v>1038.4712</v>
      </c>
      <c r="R29" s="15">
        <f t="shared" ref="R29:R34" si="31">C29*$J$8</f>
        <v>1038.4712</v>
      </c>
      <c r="S29" s="15">
        <f t="shared" ref="S29:S34" si="32">C29*$J$8</f>
        <v>1038.4712</v>
      </c>
      <c r="T29" s="275">
        <f t="shared" si="27"/>
        <v>3115.4135999999999</v>
      </c>
      <c r="U29" s="263">
        <f t="shared" si="0"/>
        <v>12461.654399999999</v>
      </c>
    </row>
    <row r="30" spans="1:21">
      <c r="A30" s="55" t="s">
        <v>40</v>
      </c>
      <c r="B30" s="48" t="s">
        <v>55</v>
      </c>
      <c r="C30" s="2">
        <v>0.12</v>
      </c>
      <c r="D30" s="8">
        <f t="shared" si="20"/>
        <v>239.6472</v>
      </c>
      <c r="E30" s="8">
        <f t="shared" si="22"/>
        <v>239.6472</v>
      </c>
      <c r="F30" s="94">
        <f t="shared" si="23"/>
        <v>239.6472</v>
      </c>
      <c r="G30" s="32">
        <f t="shared" si="24"/>
        <v>718.94159999999999</v>
      </c>
      <c r="H30" s="27">
        <f t="shared" si="28"/>
        <v>239.6472</v>
      </c>
      <c r="I30" s="12">
        <f t="shared" si="29"/>
        <v>239.6472</v>
      </c>
      <c r="J30" s="95">
        <f t="shared" si="21"/>
        <v>239.6472</v>
      </c>
      <c r="K30" s="34">
        <f t="shared" si="25"/>
        <v>718.94159999999999</v>
      </c>
      <c r="L30" s="361">
        <v>0.12</v>
      </c>
      <c r="M30" s="27">
        <f>L30*J8</f>
        <v>239.6472</v>
      </c>
      <c r="N30" s="8">
        <f>L30*J8</f>
        <v>239.6472</v>
      </c>
      <c r="O30" s="94">
        <f>L30*J8</f>
        <v>239.6472</v>
      </c>
      <c r="P30" s="34">
        <f t="shared" si="26"/>
        <v>718.94159999999999</v>
      </c>
      <c r="Q30" s="27">
        <f t="shared" si="30"/>
        <v>239.6472</v>
      </c>
      <c r="R30" s="8">
        <f t="shared" si="31"/>
        <v>239.6472</v>
      </c>
      <c r="S30" s="8">
        <f t="shared" si="32"/>
        <v>239.6472</v>
      </c>
      <c r="T30" s="274">
        <f t="shared" si="27"/>
        <v>718.94159999999999</v>
      </c>
      <c r="U30" s="264">
        <f t="shared" si="0"/>
        <v>2875.7664</v>
      </c>
    </row>
    <row r="31" spans="1:21" hidden="1">
      <c r="A31" s="54" t="s">
        <v>41</v>
      </c>
      <c r="B31" s="48" t="s">
        <v>28</v>
      </c>
      <c r="C31" s="2">
        <v>0</v>
      </c>
      <c r="D31" s="8">
        <f t="shared" si="20"/>
        <v>0</v>
      </c>
      <c r="E31" s="8">
        <f t="shared" si="22"/>
        <v>0</v>
      </c>
      <c r="F31" s="94">
        <f t="shared" si="23"/>
        <v>0</v>
      </c>
      <c r="G31" s="32">
        <f t="shared" si="24"/>
        <v>0</v>
      </c>
      <c r="H31" s="27">
        <f t="shared" si="28"/>
        <v>0</v>
      </c>
      <c r="I31" s="8">
        <f t="shared" si="29"/>
        <v>0</v>
      </c>
      <c r="J31" s="94">
        <f t="shared" si="21"/>
        <v>0</v>
      </c>
      <c r="K31" s="34">
        <f t="shared" si="25"/>
        <v>0</v>
      </c>
      <c r="L31" s="361"/>
      <c r="M31" s="27">
        <f t="shared" ref="M31:M34" si="33">C31*$J$8</f>
        <v>0</v>
      </c>
      <c r="N31" s="8">
        <f t="shared" ref="N31:N34" si="34">C31*$J$8</f>
        <v>0</v>
      </c>
      <c r="O31" s="94">
        <f t="shared" ref="O31:O34" si="35">C31*$J$8</f>
        <v>0</v>
      </c>
      <c r="P31" s="34">
        <f t="shared" si="26"/>
        <v>0</v>
      </c>
      <c r="Q31" s="27">
        <f t="shared" si="30"/>
        <v>0</v>
      </c>
      <c r="R31" s="8">
        <f t="shared" si="31"/>
        <v>0</v>
      </c>
      <c r="S31" s="8">
        <f t="shared" si="32"/>
        <v>0</v>
      </c>
      <c r="T31" s="274">
        <f t="shared" si="27"/>
        <v>0</v>
      </c>
      <c r="U31" s="264">
        <f t="shared" si="0"/>
        <v>0</v>
      </c>
    </row>
    <row r="32" spans="1:21" hidden="1">
      <c r="A32" s="54" t="s">
        <v>42</v>
      </c>
      <c r="B32" s="48" t="s">
        <v>36</v>
      </c>
      <c r="C32" s="2">
        <v>0</v>
      </c>
      <c r="D32" s="8">
        <f t="shared" si="20"/>
        <v>0</v>
      </c>
      <c r="E32" s="8">
        <f t="shared" si="22"/>
        <v>0</v>
      </c>
      <c r="F32" s="94">
        <f t="shared" si="23"/>
        <v>0</v>
      </c>
      <c r="G32" s="32">
        <f t="shared" si="24"/>
        <v>0</v>
      </c>
      <c r="H32" s="27">
        <f t="shared" si="28"/>
        <v>0</v>
      </c>
      <c r="I32" s="8">
        <f t="shared" si="29"/>
        <v>0</v>
      </c>
      <c r="J32" s="94">
        <f t="shared" si="21"/>
        <v>0</v>
      </c>
      <c r="K32" s="34">
        <f t="shared" si="25"/>
        <v>0</v>
      </c>
      <c r="L32" s="361"/>
      <c r="M32" s="27">
        <f t="shared" si="33"/>
        <v>0</v>
      </c>
      <c r="N32" s="8">
        <f t="shared" si="34"/>
        <v>0</v>
      </c>
      <c r="O32" s="94">
        <f t="shared" si="35"/>
        <v>0</v>
      </c>
      <c r="P32" s="34">
        <f t="shared" si="26"/>
        <v>0</v>
      </c>
      <c r="Q32" s="27">
        <f t="shared" si="30"/>
        <v>0</v>
      </c>
      <c r="R32" s="8">
        <f t="shared" si="31"/>
        <v>0</v>
      </c>
      <c r="S32" s="8">
        <f t="shared" si="32"/>
        <v>0</v>
      </c>
      <c r="T32" s="274">
        <f t="shared" si="27"/>
        <v>0</v>
      </c>
      <c r="U32" s="264">
        <f t="shared" si="0"/>
        <v>0</v>
      </c>
    </row>
    <row r="33" spans="1:23" hidden="1">
      <c r="A33" s="54" t="s">
        <v>43</v>
      </c>
      <c r="B33" s="48" t="s">
        <v>38</v>
      </c>
      <c r="C33" s="2">
        <v>0</v>
      </c>
      <c r="D33" s="8">
        <f t="shared" si="20"/>
        <v>0</v>
      </c>
      <c r="E33" s="8">
        <f t="shared" si="22"/>
        <v>0</v>
      </c>
      <c r="F33" s="94">
        <f t="shared" si="23"/>
        <v>0</v>
      </c>
      <c r="G33" s="32">
        <f t="shared" si="24"/>
        <v>0</v>
      </c>
      <c r="H33" s="27">
        <f t="shared" si="28"/>
        <v>0</v>
      </c>
      <c r="I33" s="8">
        <f t="shared" si="29"/>
        <v>0</v>
      </c>
      <c r="J33" s="94">
        <f t="shared" si="21"/>
        <v>0</v>
      </c>
      <c r="K33" s="34">
        <f t="shared" si="25"/>
        <v>0</v>
      </c>
      <c r="L33" s="361"/>
      <c r="M33" s="27">
        <f t="shared" si="33"/>
        <v>0</v>
      </c>
      <c r="N33" s="8">
        <f t="shared" si="34"/>
        <v>0</v>
      </c>
      <c r="O33" s="94">
        <f t="shared" si="35"/>
        <v>0</v>
      </c>
      <c r="P33" s="34">
        <f t="shared" si="26"/>
        <v>0</v>
      </c>
      <c r="Q33" s="27">
        <f t="shared" si="30"/>
        <v>0</v>
      </c>
      <c r="R33" s="8">
        <f t="shared" si="31"/>
        <v>0</v>
      </c>
      <c r="S33" s="8">
        <f t="shared" si="32"/>
        <v>0</v>
      </c>
      <c r="T33" s="274">
        <f t="shared" si="27"/>
        <v>0</v>
      </c>
      <c r="U33" s="264">
        <f t="shared" si="0"/>
        <v>0</v>
      </c>
    </row>
    <row r="34" spans="1:23">
      <c r="A34" s="54" t="s">
        <v>44</v>
      </c>
      <c r="B34" s="48" t="s">
        <v>33</v>
      </c>
      <c r="C34" s="2"/>
      <c r="D34" s="8">
        <f t="shared" si="20"/>
        <v>0</v>
      </c>
      <c r="E34" s="8">
        <f t="shared" si="22"/>
        <v>0</v>
      </c>
      <c r="F34" s="94">
        <f t="shared" si="23"/>
        <v>0</v>
      </c>
      <c r="G34" s="32">
        <f t="shared" si="24"/>
        <v>0</v>
      </c>
      <c r="H34" s="27">
        <f t="shared" si="28"/>
        <v>0</v>
      </c>
      <c r="I34" s="8">
        <f t="shared" si="29"/>
        <v>0</v>
      </c>
      <c r="J34" s="94">
        <f t="shared" si="21"/>
        <v>0</v>
      </c>
      <c r="K34" s="34">
        <f t="shared" si="25"/>
        <v>0</v>
      </c>
      <c r="L34" s="361"/>
      <c r="M34" s="27">
        <f t="shared" si="33"/>
        <v>0</v>
      </c>
      <c r="N34" s="8">
        <f t="shared" si="34"/>
        <v>0</v>
      </c>
      <c r="O34" s="94">
        <f t="shared" si="35"/>
        <v>0</v>
      </c>
      <c r="P34" s="34">
        <f t="shared" si="26"/>
        <v>0</v>
      </c>
      <c r="Q34" s="27">
        <f t="shared" si="30"/>
        <v>0</v>
      </c>
      <c r="R34" s="8">
        <f t="shared" si="31"/>
        <v>0</v>
      </c>
      <c r="S34" s="8">
        <f t="shared" si="32"/>
        <v>0</v>
      </c>
      <c r="T34" s="274">
        <f t="shared" si="27"/>
        <v>0</v>
      </c>
      <c r="U34" s="264">
        <f t="shared" si="0"/>
        <v>0</v>
      </c>
    </row>
    <row r="35" spans="1:23">
      <c r="A35" s="54" t="s">
        <v>46</v>
      </c>
      <c r="B35" s="48" t="s">
        <v>29</v>
      </c>
      <c r="C35" s="2"/>
      <c r="D35" s="8"/>
      <c r="E35" s="8"/>
      <c r="F35" s="94"/>
      <c r="G35" s="32">
        <f t="shared" si="24"/>
        <v>0</v>
      </c>
      <c r="H35" s="28"/>
      <c r="I35" s="8"/>
      <c r="J35" s="94"/>
      <c r="K35" s="34">
        <f t="shared" si="25"/>
        <v>0</v>
      </c>
      <c r="L35" s="361"/>
      <c r="M35" s="28"/>
      <c r="N35" s="8"/>
      <c r="O35" s="94"/>
      <c r="P35" s="34">
        <f t="shared" si="26"/>
        <v>0</v>
      </c>
      <c r="Q35" s="28"/>
      <c r="R35" s="8"/>
      <c r="S35" s="8"/>
      <c r="T35" s="274">
        <f t="shared" si="27"/>
        <v>0</v>
      </c>
      <c r="U35" s="264">
        <f t="shared" si="0"/>
        <v>0</v>
      </c>
    </row>
    <row r="36" spans="1:23">
      <c r="A36" s="54" t="s">
        <v>58</v>
      </c>
      <c r="B36" s="48" t="s">
        <v>30</v>
      </c>
      <c r="C36" s="2"/>
      <c r="D36" s="8">
        <f>D41+D40+D39+D38+D37</f>
        <v>0</v>
      </c>
      <c r="E36" s="8">
        <f t="shared" ref="E36" si="36">E41+E40+E39+E38+E37</f>
        <v>0</v>
      </c>
      <c r="F36" s="94">
        <v>0</v>
      </c>
      <c r="G36" s="32">
        <f t="shared" si="24"/>
        <v>0</v>
      </c>
      <c r="H36" s="27">
        <f>H41+H40+H39+H38+H37</f>
        <v>0</v>
      </c>
      <c r="I36" s="8">
        <f t="shared" ref="I36:J36" si="37">I41+I40+I39+I38+I37</f>
        <v>0</v>
      </c>
      <c r="J36" s="94">
        <f t="shared" si="37"/>
        <v>0</v>
      </c>
      <c r="K36" s="34">
        <f t="shared" si="25"/>
        <v>0</v>
      </c>
      <c r="L36" s="361"/>
      <c r="M36" s="27">
        <f>M41+M40+M39+M38+M37</f>
        <v>0</v>
      </c>
      <c r="N36" s="8">
        <f t="shared" ref="N36:O36" si="38">N41+N40+N39+N38+N37</f>
        <v>0</v>
      </c>
      <c r="O36" s="94">
        <f t="shared" si="38"/>
        <v>0</v>
      </c>
      <c r="P36" s="34">
        <f t="shared" si="26"/>
        <v>0</v>
      </c>
      <c r="Q36" s="27">
        <f>Q41+Q40+Q39+Q38+Q37</f>
        <v>0</v>
      </c>
      <c r="R36" s="8">
        <f t="shared" ref="R36:S36" si="39">R41+R40+R39+R38+R37</f>
        <v>0</v>
      </c>
      <c r="S36" s="8">
        <f t="shared" si="39"/>
        <v>0</v>
      </c>
      <c r="T36" s="274">
        <f t="shared" si="27"/>
        <v>0</v>
      </c>
      <c r="U36" s="264">
        <f t="shared" si="0"/>
        <v>0</v>
      </c>
    </row>
    <row r="37" spans="1:23">
      <c r="A37" s="54"/>
      <c r="B37" s="48" t="s">
        <v>56</v>
      </c>
      <c r="C37" s="2"/>
      <c r="D37" s="8"/>
      <c r="E37" s="8"/>
      <c r="F37" s="94"/>
      <c r="G37" s="32">
        <f t="shared" si="24"/>
        <v>0</v>
      </c>
      <c r="H37" s="28"/>
      <c r="I37" s="8"/>
      <c r="J37" s="94"/>
      <c r="K37" s="34">
        <f t="shared" si="25"/>
        <v>0</v>
      </c>
      <c r="L37" s="361"/>
      <c r="M37" s="28"/>
      <c r="N37" s="8"/>
      <c r="O37" s="94"/>
      <c r="P37" s="34">
        <f t="shared" si="26"/>
        <v>0</v>
      </c>
      <c r="Q37" s="28"/>
      <c r="R37" s="8"/>
      <c r="S37" s="8"/>
      <c r="T37" s="274">
        <f t="shared" si="27"/>
        <v>0</v>
      </c>
      <c r="U37" s="264">
        <f t="shared" si="0"/>
        <v>0</v>
      </c>
    </row>
    <row r="38" spans="1:23">
      <c r="A38" s="54"/>
      <c r="B38" s="48" t="s">
        <v>76</v>
      </c>
      <c r="C38" s="2"/>
      <c r="D38" s="8"/>
      <c r="E38" s="8"/>
      <c r="F38" s="94"/>
      <c r="G38" s="32">
        <f t="shared" si="24"/>
        <v>0</v>
      </c>
      <c r="H38" s="28"/>
      <c r="I38" s="8"/>
      <c r="J38" s="94"/>
      <c r="K38" s="34">
        <f t="shared" si="25"/>
        <v>0</v>
      </c>
      <c r="L38" s="361"/>
      <c r="M38" s="28"/>
      <c r="N38" s="8"/>
      <c r="O38" s="94"/>
      <c r="P38" s="34">
        <f t="shared" si="26"/>
        <v>0</v>
      </c>
      <c r="Q38" s="28"/>
      <c r="R38" s="8"/>
      <c r="S38" s="8"/>
      <c r="T38" s="274">
        <f t="shared" si="27"/>
        <v>0</v>
      </c>
      <c r="U38" s="264">
        <f t="shared" si="0"/>
        <v>0</v>
      </c>
    </row>
    <row r="39" spans="1:23">
      <c r="A39" s="54"/>
      <c r="B39" s="48" t="s">
        <v>73</v>
      </c>
      <c r="C39" s="2"/>
      <c r="D39" s="8"/>
      <c r="E39" s="8"/>
      <c r="F39" s="94"/>
      <c r="G39" s="32">
        <f t="shared" si="24"/>
        <v>0</v>
      </c>
      <c r="H39" s="28"/>
      <c r="I39" s="8"/>
      <c r="J39" s="94"/>
      <c r="K39" s="34">
        <f t="shared" si="25"/>
        <v>0</v>
      </c>
      <c r="L39" s="361"/>
      <c r="M39" s="28"/>
      <c r="N39" s="8"/>
      <c r="O39" s="94"/>
      <c r="P39" s="34">
        <f t="shared" si="26"/>
        <v>0</v>
      </c>
      <c r="Q39" s="28"/>
      <c r="R39" s="8"/>
      <c r="S39" s="8"/>
      <c r="T39" s="274">
        <f t="shared" si="27"/>
        <v>0</v>
      </c>
      <c r="U39" s="264">
        <f t="shared" si="0"/>
        <v>0</v>
      </c>
    </row>
    <row r="40" spans="1:23">
      <c r="A40" s="54"/>
      <c r="B40" s="48" t="s">
        <v>84</v>
      </c>
      <c r="C40" s="2"/>
      <c r="D40" s="8"/>
      <c r="E40" s="8"/>
      <c r="F40" s="94">
        <v>0</v>
      </c>
      <c r="G40" s="32"/>
      <c r="H40" s="28"/>
      <c r="I40" s="8"/>
      <c r="J40" s="94"/>
      <c r="K40" s="34"/>
      <c r="L40" s="361"/>
      <c r="M40" s="28">
        <v>0</v>
      </c>
      <c r="N40" s="8"/>
      <c r="O40" s="94"/>
      <c r="P40" s="34"/>
      <c r="Q40" s="28"/>
      <c r="R40" s="8"/>
      <c r="S40" s="8"/>
      <c r="T40" s="274"/>
      <c r="U40" s="264"/>
    </row>
    <row r="41" spans="1:23" ht="16.5" thickBot="1">
      <c r="A41" s="56"/>
      <c r="B41" s="50" t="s">
        <v>86</v>
      </c>
      <c r="C41" s="11"/>
      <c r="D41" s="12"/>
      <c r="E41" s="12"/>
      <c r="F41" s="95"/>
      <c r="G41" s="165"/>
      <c r="H41" s="98">
        <v>0</v>
      </c>
      <c r="I41" s="12"/>
      <c r="J41" s="95"/>
      <c r="K41" s="165"/>
      <c r="L41" s="361"/>
      <c r="M41" s="98"/>
      <c r="N41" s="12"/>
      <c r="O41" s="95"/>
      <c r="P41" s="165"/>
      <c r="Q41" s="98"/>
      <c r="R41" s="8"/>
      <c r="S41" s="12"/>
      <c r="T41" s="274"/>
      <c r="U41" s="265"/>
      <c r="W41" s="19"/>
    </row>
    <row r="42" spans="1:23" ht="18.75" customHeight="1" thickBot="1">
      <c r="A42" s="83"/>
      <c r="B42" s="23" t="s">
        <v>57</v>
      </c>
      <c r="C42" s="23"/>
      <c r="D42" s="41">
        <v>-377775</v>
      </c>
      <c r="E42" s="41"/>
      <c r="F42" s="41"/>
      <c r="G42" s="42">
        <f>G21-G24</f>
        <v>637.94500000000698</v>
      </c>
      <c r="H42" s="41"/>
      <c r="I42" s="41"/>
      <c r="J42" s="41"/>
      <c r="K42" s="174">
        <f>K21-K24</f>
        <v>3810.945000000007</v>
      </c>
      <c r="L42" s="357"/>
      <c r="M42" s="101"/>
      <c r="N42" s="41"/>
      <c r="O42" s="43"/>
      <c r="P42" s="97">
        <f>P21-P24</f>
        <v>-11147.054999999993</v>
      </c>
      <c r="Q42" s="164"/>
      <c r="R42" s="164"/>
      <c r="S42" s="191"/>
      <c r="T42" s="42">
        <f>T21-T24</f>
        <v>-43436.054999999993</v>
      </c>
      <c r="U42" s="43">
        <f t="shared" si="0"/>
        <v>-50134.219999999972</v>
      </c>
      <c r="V42" s="19"/>
    </row>
    <row r="44" spans="1:23">
      <c r="F44" s="19"/>
      <c r="K44" s="19"/>
      <c r="L44" s="19"/>
      <c r="M44" s="212"/>
      <c r="P44" s="380">
        <f>D42+G42+K42+P42</f>
        <v>-384473.16499999998</v>
      </c>
      <c r="U44" s="19">
        <f>U42+D42</f>
        <v>-427909.22</v>
      </c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opLeftCell="D10" workbookViewId="0">
      <selection activeCell="W32" sqref="W32"/>
    </sheetView>
  </sheetViews>
  <sheetFormatPr defaultRowHeight="15.75"/>
  <cols>
    <col min="1" max="1" width="6.28515625" style="1" customWidth="1"/>
    <col min="2" max="2" width="43" style="1" customWidth="1"/>
    <col min="3" max="3" width="9.140625" style="1"/>
    <col min="4" max="4" width="10.140625" style="1" customWidth="1"/>
    <col min="5" max="5" width="10.7109375" style="1" customWidth="1"/>
    <col min="6" max="6" width="11.5703125" style="1" customWidth="1"/>
    <col min="7" max="7" width="12.140625" style="1" customWidth="1"/>
    <col min="8" max="9" width="10.28515625" style="1" customWidth="1"/>
    <col min="10" max="10" width="9.85546875" style="1" customWidth="1"/>
    <col min="11" max="12" width="12.5703125" style="1" customWidth="1"/>
    <col min="13" max="14" width="9.140625" style="1" customWidth="1"/>
    <col min="15" max="15" width="12.28515625" style="1" customWidth="1"/>
    <col min="16" max="16" width="13.28515625" style="1" customWidth="1"/>
    <col min="17" max="17" width="11.28515625" style="1" hidden="1" customWidth="1"/>
    <col min="18" max="18" width="9.7109375" style="1" hidden="1" customWidth="1"/>
    <col min="19" max="19" width="10.28515625" style="1" hidden="1" customWidth="1"/>
    <col min="20" max="20" width="11.140625" style="1" hidden="1" customWidth="1"/>
    <col min="21" max="21" width="12.5703125" style="1" hidden="1" customWidth="1"/>
    <col min="22" max="24" width="9.140625" style="1" customWidth="1"/>
    <col min="25" max="16384" width="9.140625" style="1"/>
  </cols>
  <sheetData>
    <row r="1" spans="1:21">
      <c r="K1" s="1" t="s">
        <v>92</v>
      </c>
    </row>
    <row r="2" spans="1:21">
      <c r="J2" s="168"/>
      <c r="K2" s="1" t="s">
        <v>93</v>
      </c>
    </row>
    <row r="3" spans="1:21">
      <c r="J3" s="168"/>
      <c r="K3" s="143" t="s">
        <v>94</v>
      </c>
      <c r="L3" s="168"/>
    </row>
    <row r="4" spans="1:21">
      <c r="E4" s="168"/>
      <c r="J4" s="168"/>
    </row>
    <row r="5" spans="1:2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38"/>
      <c r="P5" s="168"/>
      <c r="Q5" s="168"/>
    </row>
    <row r="6" spans="1:21">
      <c r="A6" s="381" t="s">
        <v>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  <c r="P6" s="168"/>
      <c r="Q6" s="168"/>
    </row>
    <row r="7" spans="1:21">
      <c r="A7" s="381" t="s">
        <v>109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 ht="16.5" thickBot="1">
      <c r="B8" s="1" t="s">
        <v>47</v>
      </c>
      <c r="J8" s="1">
        <v>1446.6</v>
      </c>
    </row>
    <row r="9" spans="1:21" ht="25.5" customHeight="1" thickBot="1">
      <c r="A9" s="139"/>
      <c r="B9" s="136" t="s">
        <v>2</v>
      </c>
      <c r="C9" s="105" t="s">
        <v>3</v>
      </c>
      <c r="D9" s="105" t="s">
        <v>4</v>
      </c>
      <c r="E9" s="105" t="s">
        <v>5</v>
      </c>
      <c r="F9" s="109" t="s">
        <v>6</v>
      </c>
      <c r="G9" s="110" t="s">
        <v>7</v>
      </c>
      <c r="H9" s="111" t="s">
        <v>8</v>
      </c>
      <c r="I9" s="105" t="s">
        <v>9</v>
      </c>
      <c r="J9" s="109" t="s">
        <v>10</v>
      </c>
      <c r="K9" s="285" t="s">
        <v>11</v>
      </c>
      <c r="L9" s="351" t="s">
        <v>116</v>
      </c>
      <c r="M9" s="155" t="s">
        <v>65</v>
      </c>
      <c r="N9" s="131" t="s">
        <v>66</v>
      </c>
      <c r="O9" s="192" t="s">
        <v>67</v>
      </c>
      <c r="P9" s="141" t="s">
        <v>68</v>
      </c>
      <c r="Q9" s="155" t="s">
        <v>69</v>
      </c>
      <c r="R9" s="131" t="s">
        <v>70</v>
      </c>
      <c r="S9" s="131" t="s">
        <v>71</v>
      </c>
      <c r="T9" s="140" t="s">
        <v>72</v>
      </c>
      <c r="U9" s="139" t="s">
        <v>78</v>
      </c>
    </row>
    <row r="10" spans="1:21" ht="21.75" customHeight="1" thickBot="1">
      <c r="A10" s="57" t="s">
        <v>12</v>
      </c>
      <c r="B10" s="51" t="s">
        <v>13</v>
      </c>
      <c r="C10" s="23">
        <f>C11+C12+C13+C14+C15+C16+C17</f>
        <v>14.189999999999998</v>
      </c>
      <c r="D10" s="42">
        <f>D11+D12+D13+D14+D15+D16+D17</f>
        <v>20527.253999999997</v>
      </c>
      <c r="E10" s="42">
        <f>E11+E12+E13+E14+E15+E16+E17</f>
        <v>20527.253999999997</v>
      </c>
      <c r="F10" s="42">
        <f>F11+F12+F13+F14+F15+F16+F17</f>
        <v>20527.253999999997</v>
      </c>
      <c r="G10" s="97">
        <f>F10+E10+D10</f>
        <v>61581.761999999988</v>
      </c>
      <c r="H10" s="96">
        <f>H11+H12+H13+H14+H15+H16+H17</f>
        <v>20527.253999999997</v>
      </c>
      <c r="I10" s="96">
        <f>I11+I12+I13+I14+I15+I16+I17</f>
        <v>20527.253999999997</v>
      </c>
      <c r="J10" s="96">
        <f>J11+J12+J13+J14+J15+J16+J17</f>
        <v>20527.253999999997</v>
      </c>
      <c r="K10" s="371">
        <f>J10+I10+H10</f>
        <v>61581.761999999988</v>
      </c>
      <c r="L10" s="357">
        <f>L11+L12+L13+L14+L15+L16+L17</f>
        <v>14.659999999999998</v>
      </c>
      <c r="M10" s="96">
        <f>M11+M12+M13+M14+M15+M16+M17</f>
        <v>21207.155999999999</v>
      </c>
      <c r="N10" s="96">
        <f>N11+N12+N13+N14+N15+N16+N17</f>
        <v>21207.155999999999</v>
      </c>
      <c r="O10" s="96">
        <f>O11+O12+O13+O14+O15+O16+O17</f>
        <v>21207.155999999999</v>
      </c>
      <c r="P10" s="97">
        <f>O10+N10+M10</f>
        <v>63621.467999999993</v>
      </c>
      <c r="Q10" s="96">
        <f>Q11+Q12+Q13+Q14+Q15+Q16+Q17</f>
        <v>20527.253999999997</v>
      </c>
      <c r="R10" s="96">
        <f>R11+R12+R13+R14+R15+R16+R17</f>
        <v>20527.253999999997</v>
      </c>
      <c r="S10" s="96">
        <f>S11+S12+S13+S14+S15+S16+S17</f>
        <v>20527.253999999997</v>
      </c>
      <c r="T10" s="92">
        <f>S10+R10+Q10</f>
        <v>61581.761999999988</v>
      </c>
      <c r="U10" s="164">
        <f>G10+K10+P10+T10</f>
        <v>248366.75399999996</v>
      </c>
    </row>
    <row r="11" spans="1:21">
      <c r="A11" s="58" t="s">
        <v>14</v>
      </c>
      <c r="B11" s="52" t="s">
        <v>15</v>
      </c>
      <c r="C11" s="14">
        <v>5.22</v>
      </c>
      <c r="D11" s="15">
        <f>C11*$J$8</f>
        <v>7551.2519999999995</v>
      </c>
      <c r="E11" s="15">
        <f>C11*$J$8</f>
        <v>7551.2519999999995</v>
      </c>
      <c r="F11" s="93">
        <f>C11*$J$8</f>
        <v>7551.2519999999995</v>
      </c>
      <c r="G11" s="37">
        <f>SUM(D11:F11)</f>
        <v>22653.755999999998</v>
      </c>
      <c r="H11" s="31">
        <f>C11*$J$8</f>
        <v>7551.2519999999995</v>
      </c>
      <c r="I11" s="15">
        <f>C11*$J$8</f>
        <v>7551.2519999999995</v>
      </c>
      <c r="J11" s="93">
        <f>C11*$J$8</f>
        <v>7551.2519999999995</v>
      </c>
      <c r="K11" s="289">
        <f>SUM(H11:J11)</f>
        <v>22653.755999999998</v>
      </c>
      <c r="L11" s="365">
        <v>5.69</v>
      </c>
      <c r="M11" s="161">
        <f>L11*J8</f>
        <v>8231.1540000000005</v>
      </c>
      <c r="N11" s="71">
        <f>L11*J8</f>
        <v>8231.1540000000005</v>
      </c>
      <c r="O11" s="76">
        <f>L11*J8</f>
        <v>8231.1540000000005</v>
      </c>
      <c r="P11" s="106">
        <f>SUM(M11:O11)</f>
        <v>24693.462</v>
      </c>
      <c r="Q11" s="161">
        <f>C11*$J$8</f>
        <v>7551.2519999999995</v>
      </c>
      <c r="R11" s="71">
        <f>C11*$J$8</f>
        <v>7551.2519999999995</v>
      </c>
      <c r="S11" s="71">
        <f>C11*$J$8</f>
        <v>7551.2519999999995</v>
      </c>
      <c r="T11" s="270">
        <f>SUM(Q11:S11)</f>
        <v>22653.755999999998</v>
      </c>
      <c r="U11" s="263">
        <f t="shared" ref="U11:U39" si="0">G11+K11+P11+T11</f>
        <v>92654.729999999981</v>
      </c>
    </row>
    <row r="12" spans="1:21">
      <c r="A12" s="54" t="s">
        <v>16</v>
      </c>
      <c r="B12" s="48" t="s">
        <v>17</v>
      </c>
      <c r="C12" s="2">
        <v>3.04</v>
      </c>
      <c r="D12" s="8">
        <f t="shared" ref="D12:D17" si="1">C12*$J$8</f>
        <v>4397.6639999999998</v>
      </c>
      <c r="E12" s="8">
        <f t="shared" ref="E12:E17" si="2">C12*$J$8</f>
        <v>4397.6639999999998</v>
      </c>
      <c r="F12" s="94">
        <f t="shared" ref="F12:F17" si="3">C12*$J$8</f>
        <v>4397.6639999999998</v>
      </c>
      <c r="G12" s="32">
        <f>SUM(D12:F12)</f>
        <v>13192.991999999998</v>
      </c>
      <c r="H12" s="27">
        <f t="shared" ref="H12:H17" si="4">C12*$J$8</f>
        <v>4397.6639999999998</v>
      </c>
      <c r="I12" s="8">
        <f t="shared" ref="I12:I16" si="5">C12*$J$8</f>
        <v>4397.6639999999998</v>
      </c>
      <c r="J12" s="94">
        <f t="shared" ref="J12:J17" si="6">C12*$J$8</f>
        <v>4397.6639999999998</v>
      </c>
      <c r="K12" s="287">
        <f t="shared" ref="K12:K16" si="7">SUM(H12:J12)</f>
        <v>13192.991999999998</v>
      </c>
      <c r="L12" s="359">
        <v>3.04</v>
      </c>
      <c r="M12" s="129">
        <f>L12*J8</f>
        <v>4397.6639999999998</v>
      </c>
      <c r="N12" s="70">
        <f>L12*J8</f>
        <v>4397.6639999999998</v>
      </c>
      <c r="O12" s="74">
        <f>L12*J8</f>
        <v>4397.6639999999998</v>
      </c>
      <c r="P12" s="33">
        <f t="shared" ref="P12:P16" si="8">SUM(M12:O12)</f>
        <v>13192.991999999998</v>
      </c>
      <c r="Q12" s="129">
        <f t="shared" ref="Q12:Q16" si="9">C12*$J$8</f>
        <v>4397.6639999999998</v>
      </c>
      <c r="R12" s="70">
        <f t="shared" ref="R12:R16" si="10">C12*$J$8</f>
        <v>4397.6639999999998</v>
      </c>
      <c r="S12" s="70">
        <f t="shared" ref="S12:S16" si="11">C12*$J$8</f>
        <v>4397.6639999999998</v>
      </c>
      <c r="T12" s="268">
        <f t="shared" ref="T12:T16" si="12">SUM(Q12:S12)</f>
        <v>13192.991999999998</v>
      </c>
      <c r="U12" s="264">
        <f t="shared" si="0"/>
        <v>52771.967999999993</v>
      </c>
    </row>
    <row r="13" spans="1:21">
      <c r="A13" s="54" t="s">
        <v>18</v>
      </c>
      <c r="B13" s="48" t="s">
        <v>31</v>
      </c>
      <c r="C13" s="2">
        <v>0</v>
      </c>
      <c r="D13" s="8">
        <f t="shared" si="1"/>
        <v>0</v>
      </c>
      <c r="E13" s="8">
        <f t="shared" si="2"/>
        <v>0</v>
      </c>
      <c r="F13" s="94">
        <f t="shared" si="3"/>
        <v>0</v>
      </c>
      <c r="G13" s="32">
        <f t="shared" ref="G13:G19" si="13">SUM(D13:F13)</f>
        <v>0</v>
      </c>
      <c r="H13" s="27">
        <f t="shared" ref="H13" si="14">C13*$J$8</f>
        <v>0</v>
      </c>
      <c r="I13" s="8">
        <f t="shared" ref="I13" si="15">C13*$J$8</f>
        <v>0</v>
      </c>
      <c r="J13" s="94">
        <f t="shared" ref="J13" si="16">C13*$J$8</f>
        <v>0</v>
      </c>
      <c r="K13" s="287">
        <f t="shared" si="7"/>
        <v>0</v>
      </c>
      <c r="L13" s="359">
        <v>0</v>
      </c>
      <c r="M13" s="129">
        <f>L13*J8</f>
        <v>0</v>
      </c>
      <c r="N13" s="70">
        <f>L13*J8</f>
        <v>0</v>
      </c>
      <c r="O13" s="74">
        <f>L13*J8</f>
        <v>0</v>
      </c>
      <c r="P13" s="33">
        <f t="shared" si="8"/>
        <v>0</v>
      </c>
      <c r="Q13" s="129">
        <f t="shared" ref="Q13" si="17">C13*$J$8</f>
        <v>0</v>
      </c>
      <c r="R13" s="70">
        <f t="shared" ref="R13" si="18">C13*$J$8</f>
        <v>0</v>
      </c>
      <c r="S13" s="70">
        <f t="shared" ref="S13" si="19">C13*$J$8</f>
        <v>0</v>
      </c>
      <c r="T13" s="268">
        <f t="shared" si="12"/>
        <v>0</v>
      </c>
      <c r="U13" s="264">
        <f t="shared" si="0"/>
        <v>0</v>
      </c>
    </row>
    <row r="14" spans="1:21">
      <c r="A14" s="54" t="s">
        <v>32</v>
      </c>
      <c r="B14" s="48" t="s">
        <v>19</v>
      </c>
      <c r="C14" s="2">
        <v>0.87</v>
      </c>
      <c r="D14" s="8">
        <f t="shared" si="1"/>
        <v>1258.5419999999999</v>
      </c>
      <c r="E14" s="8">
        <f t="shared" si="2"/>
        <v>1258.5419999999999</v>
      </c>
      <c r="F14" s="94">
        <f t="shared" si="3"/>
        <v>1258.5419999999999</v>
      </c>
      <c r="G14" s="32">
        <f t="shared" si="13"/>
        <v>3775.6259999999997</v>
      </c>
      <c r="H14" s="27">
        <f t="shared" si="4"/>
        <v>1258.5419999999999</v>
      </c>
      <c r="I14" s="8">
        <f t="shared" si="5"/>
        <v>1258.5419999999999</v>
      </c>
      <c r="J14" s="94">
        <f t="shared" si="6"/>
        <v>1258.5419999999999</v>
      </c>
      <c r="K14" s="287">
        <f t="shared" si="7"/>
        <v>3775.6259999999997</v>
      </c>
      <c r="L14" s="359">
        <v>0.87</v>
      </c>
      <c r="M14" s="129">
        <f>L14*J8</f>
        <v>1258.5419999999999</v>
      </c>
      <c r="N14" s="70">
        <f>L14*J8</f>
        <v>1258.5419999999999</v>
      </c>
      <c r="O14" s="74">
        <f>L14*J8</f>
        <v>1258.5419999999999</v>
      </c>
      <c r="P14" s="33">
        <f t="shared" si="8"/>
        <v>3775.6259999999997</v>
      </c>
      <c r="Q14" s="129">
        <f t="shared" si="9"/>
        <v>1258.5419999999999</v>
      </c>
      <c r="R14" s="70">
        <f t="shared" si="10"/>
        <v>1258.5419999999999</v>
      </c>
      <c r="S14" s="70">
        <f t="shared" si="11"/>
        <v>1258.5419999999999</v>
      </c>
      <c r="T14" s="268">
        <f t="shared" si="12"/>
        <v>3775.6259999999997</v>
      </c>
      <c r="U14" s="264">
        <f t="shared" si="0"/>
        <v>15102.503999999999</v>
      </c>
    </row>
    <row r="15" spans="1:21">
      <c r="A15" s="54" t="s">
        <v>34</v>
      </c>
      <c r="B15" s="52" t="s">
        <v>54</v>
      </c>
      <c r="C15" s="14">
        <v>1.52</v>
      </c>
      <c r="D15" s="15">
        <f t="shared" si="1"/>
        <v>2198.8319999999999</v>
      </c>
      <c r="E15" s="15">
        <f t="shared" si="2"/>
        <v>2198.8319999999999</v>
      </c>
      <c r="F15" s="93">
        <f t="shared" si="3"/>
        <v>2198.8319999999999</v>
      </c>
      <c r="G15" s="37">
        <f t="shared" si="13"/>
        <v>6596.4959999999992</v>
      </c>
      <c r="H15" s="31">
        <f t="shared" si="4"/>
        <v>2198.8319999999999</v>
      </c>
      <c r="I15" s="17">
        <f t="shared" si="5"/>
        <v>2198.8319999999999</v>
      </c>
      <c r="J15" s="166">
        <f t="shared" si="6"/>
        <v>2198.8319999999999</v>
      </c>
      <c r="K15" s="294">
        <f t="shared" si="7"/>
        <v>6596.4959999999992</v>
      </c>
      <c r="L15" s="360">
        <v>1.52</v>
      </c>
      <c r="M15" s="161">
        <f>L15*J8</f>
        <v>2198.8319999999999</v>
      </c>
      <c r="N15" s="71">
        <f>L15*J8</f>
        <v>2198.8319999999999</v>
      </c>
      <c r="O15" s="76">
        <f>L15*J8</f>
        <v>2198.8319999999999</v>
      </c>
      <c r="P15" s="36">
        <f t="shared" si="8"/>
        <v>6596.4959999999992</v>
      </c>
      <c r="Q15" s="161">
        <f t="shared" si="9"/>
        <v>2198.8319999999999</v>
      </c>
      <c r="R15" s="71">
        <f t="shared" si="10"/>
        <v>2198.8319999999999</v>
      </c>
      <c r="S15" s="71">
        <f t="shared" si="11"/>
        <v>2198.8319999999999</v>
      </c>
      <c r="T15" s="275">
        <f t="shared" si="12"/>
        <v>6596.4959999999992</v>
      </c>
      <c r="U15" s="263">
        <f t="shared" ref="U15:U17" si="20">G15+K15+P15+T15</f>
        <v>26385.983999999997</v>
      </c>
    </row>
    <row r="16" spans="1:21">
      <c r="A16" s="54" t="s">
        <v>35</v>
      </c>
      <c r="B16" s="48" t="s">
        <v>55</v>
      </c>
      <c r="C16" s="2">
        <v>0.35</v>
      </c>
      <c r="D16" s="8">
        <f t="shared" si="1"/>
        <v>506.30999999999995</v>
      </c>
      <c r="E16" s="8">
        <f t="shared" si="2"/>
        <v>506.30999999999995</v>
      </c>
      <c r="F16" s="94">
        <f t="shared" si="3"/>
        <v>506.30999999999995</v>
      </c>
      <c r="G16" s="32">
        <f t="shared" si="13"/>
        <v>1518.9299999999998</v>
      </c>
      <c r="H16" s="27">
        <f t="shared" si="4"/>
        <v>506.30999999999995</v>
      </c>
      <c r="I16" s="12">
        <f t="shared" si="5"/>
        <v>506.30999999999995</v>
      </c>
      <c r="J16" s="95">
        <f t="shared" si="6"/>
        <v>506.30999999999995</v>
      </c>
      <c r="K16" s="292">
        <f t="shared" si="7"/>
        <v>1518.9299999999998</v>
      </c>
      <c r="L16" s="361">
        <v>0.35</v>
      </c>
      <c r="M16" s="129">
        <f>L16*J8</f>
        <v>506.30999999999995</v>
      </c>
      <c r="N16" s="70">
        <f>L16*J8</f>
        <v>506.30999999999995</v>
      </c>
      <c r="O16" s="74">
        <f>L16*J8</f>
        <v>506.30999999999995</v>
      </c>
      <c r="P16" s="34">
        <f t="shared" si="8"/>
        <v>1518.9299999999998</v>
      </c>
      <c r="Q16" s="129">
        <f t="shared" si="9"/>
        <v>506.30999999999995</v>
      </c>
      <c r="R16" s="70">
        <f t="shared" si="10"/>
        <v>506.30999999999995</v>
      </c>
      <c r="S16" s="70">
        <f t="shared" si="11"/>
        <v>506.30999999999995</v>
      </c>
      <c r="T16" s="274">
        <f t="shared" si="12"/>
        <v>1518.9299999999998</v>
      </c>
      <c r="U16" s="264">
        <f t="shared" si="20"/>
        <v>6075.7199999999993</v>
      </c>
    </row>
    <row r="17" spans="1:21">
      <c r="A17" s="54" t="s">
        <v>37</v>
      </c>
      <c r="B17" s="48" t="s">
        <v>59</v>
      </c>
      <c r="C17" s="2">
        <v>3.19</v>
      </c>
      <c r="D17" s="8">
        <f t="shared" si="1"/>
        <v>4614.6539999999995</v>
      </c>
      <c r="E17" s="8">
        <f t="shared" si="2"/>
        <v>4614.6539999999995</v>
      </c>
      <c r="F17" s="94">
        <f t="shared" si="3"/>
        <v>4614.6539999999995</v>
      </c>
      <c r="G17" s="32">
        <f t="shared" si="13"/>
        <v>13843.962</v>
      </c>
      <c r="H17" s="27">
        <f t="shared" si="4"/>
        <v>4614.6539999999995</v>
      </c>
      <c r="I17" s="8">
        <f>C17*$J$8</f>
        <v>4614.6539999999995</v>
      </c>
      <c r="J17" s="94">
        <f t="shared" si="6"/>
        <v>4614.6539999999995</v>
      </c>
      <c r="K17" s="291">
        <f>SUM(H17:J17)</f>
        <v>13843.962</v>
      </c>
      <c r="L17" s="363">
        <v>3.19</v>
      </c>
      <c r="M17" s="129">
        <f>L17*J8</f>
        <v>4614.6539999999995</v>
      </c>
      <c r="N17" s="70">
        <f>L17*J8</f>
        <v>4614.6539999999995</v>
      </c>
      <c r="O17" s="74">
        <f>L17*J8</f>
        <v>4614.6539999999995</v>
      </c>
      <c r="P17" s="32">
        <f>SUM(M17:O17)</f>
        <v>13843.962</v>
      </c>
      <c r="Q17" s="129">
        <f>C17*$J$8</f>
        <v>4614.6539999999995</v>
      </c>
      <c r="R17" s="70">
        <f>C17*$J$8</f>
        <v>4614.6539999999995</v>
      </c>
      <c r="S17" s="70">
        <f>C17*$J$8</f>
        <v>4614.6539999999995</v>
      </c>
      <c r="T17" s="273">
        <f>SUM(Q17:S17)</f>
        <v>13843.962</v>
      </c>
      <c r="U17" s="264">
        <f t="shared" si="20"/>
        <v>55375.847999999998</v>
      </c>
    </row>
    <row r="18" spans="1:21" ht="16.5" thickBot="1">
      <c r="A18" s="54"/>
      <c r="B18" s="300"/>
      <c r="C18" s="301"/>
      <c r="D18" s="17"/>
      <c r="E18" s="17"/>
      <c r="F18" s="166"/>
      <c r="G18" s="36"/>
      <c r="H18" s="302"/>
      <c r="I18" s="17"/>
      <c r="J18" s="166"/>
      <c r="K18" s="369"/>
      <c r="L18" s="364"/>
      <c r="M18" s="308"/>
      <c r="N18" s="309"/>
      <c r="O18" s="310"/>
      <c r="P18" s="306"/>
      <c r="Q18" s="308"/>
      <c r="R18" s="309"/>
      <c r="S18" s="309"/>
      <c r="T18" s="307"/>
      <c r="U18" s="305"/>
    </row>
    <row r="19" spans="1:21" ht="18" customHeight="1" thickBot="1">
      <c r="A19" s="108" t="s">
        <v>45</v>
      </c>
      <c r="B19" s="137" t="s">
        <v>89</v>
      </c>
      <c r="C19" s="152"/>
      <c r="D19" s="87">
        <v>14779</v>
      </c>
      <c r="E19" s="87">
        <v>21790</v>
      </c>
      <c r="F19" s="87">
        <v>16566</v>
      </c>
      <c r="G19" s="103">
        <f t="shared" si="13"/>
        <v>53135</v>
      </c>
      <c r="H19" s="104">
        <v>40057</v>
      </c>
      <c r="I19" s="87">
        <v>13147</v>
      </c>
      <c r="J19" s="102">
        <v>18436</v>
      </c>
      <c r="K19" s="230">
        <f>SUM(H19:J19)</f>
        <v>71640</v>
      </c>
      <c r="L19" s="355"/>
      <c r="M19" s="104">
        <v>14305</v>
      </c>
      <c r="N19" s="87">
        <v>13326</v>
      </c>
      <c r="O19" s="102">
        <v>21007</v>
      </c>
      <c r="P19" s="167">
        <f>SUM(M19:O19)</f>
        <v>48638</v>
      </c>
      <c r="Q19" s="104"/>
      <c r="R19" s="87"/>
      <c r="S19" s="87"/>
      <c r="T19" s="102">
        <f>SUM(Q19:S19)</f>
        <v>0</v>
      </c>
      <c r="U19" s="167">
        <f t="shared" si="0"/>
        <v>173413</v>
      </c>
    </row>
    <row r="20" spans="1:21" ht="18" customHeight="1" thickBot="1">
      <c r="A20" s="311"/>
      <c r="B20" s="175"/>
      <c r="C20" s="152"/>
      <c r="D20" s="87"/>
      <c r="E20" s="87"/>
      <c r="F20" s="102"/>
      <c r="G20" s="103"/>
      <c r="H20" s="104"/>
      <c r="I20" s="87"/>
      <c r="J20" s="102"/>
      <c r="K20" s="230"/>
      <c r="L20" s="355"/>
      <c r="M20" s="104"/>
      <c r="N20" s="87"/>
      <c r="O20" s="102"/>
      <c r="P20" s="167"/>
      <c r="Q20" s="314"/>
      <c r="R20" s="312"/>
      <c r="S20" s="312"/>
      <c r="T20" s="313"/>
      <c r="U20" s="315"/>
    </row>
    <row r="21" spans="1:21" ht="16.5" thickBot="1">
      <c r="A21" s="58"/>
      <c r="B21" s="52"/>
      <c r="C21" s="14"/>
      <c r="D21" s="15"/>
      <c r="E21" s="15"/>
      <c r="F21" s="93"/>
      <c r="G21" s="106"/>
      <c r="H21" s="107"/>
      <c r="I21" s="15"/>
      <c r="J21" s="93"/>
      <c r="K21" s="289"/>
      <c r="L21" s="365"/>
      <c r="M21" s="107"/>
      <c r="N21" s="15"/>
      <c r="O21" s="93"/>
      <c r="P21" s="106"/>
      <c r="Q21" s="107"/>
      <c r="R21" s="15"/>
      <c r="S21" s="15"/>
      <c r="T21" s="270"/>
      <c r="U21" s="263"/>
    </row>
    <row r="22" spans="1:21" ht="19.5" customHeight="1" thickBot="1">
      <c r="A22" s="57" t="s">
        <v>22</v>
      </c>
      <c r="B22" s="137" t="s">
        <v>23</v>
      </c>
      <c r="C22" s="152">
        <f>C29+C28+C27+C26+C25+C24+C23</f>
        <v>14.190000000000001</v>
      </c>
      <c r="D22" s="87">
        <f>SUM(D23:D34)</f>
        <v>14148.001999999999</v>
      </c>
      <c r="E22" s="87">
        <f t="shared" ref="E22:J22" si="21">SUM(E23:E34)</f>
        <v>12976.001999999999</v>
      </c>
      <c r="F22" s="102">
        <f t="shared" si="21"/>
        <v>12976.001999999999</v>
      </c>
      <c r="G22" s="103">
        <f>SUM(D22:F22)</f>
        <v>40100.005999999994</v>
      </c>
      <c r="H22" s="104">
        <f t="shared" si="21"/>
        <v>12976.001999999999</v>
      </c>
      <c r="I22" s="87">
        <f t="shared" si="21"/>
        <v>12976.001999999999</v>
      </c>
      <c r="J22" s="102">
        <f t="shared" si="21"/>
        <v>19560.002</v>
      </c>
      <c r="K22" s="290">
        <f>SUM(H22:J22)</f>
        <v>45512.005999999994</v>
      </c>
      <c r="L22" s="356"/>
      <c r="M22" s="104">
        <f>SUM(M23:M34)</f>
        <v>12976.001999999999</v>
      </c>
      <c r="N22" s="87">
        <f>SUM(N23:N34)</f>
        <v>12976.001999999999</v>
      </c>
      <c r="O22" s="102">
        <f>SUM(O23:O34)</f>
        <v>12976.001999999999</v>
      </c>
      <c r="P22" s="103">
        <f>SUM(M22:O22)</f>
        <v>38928.005999999994</v>
      </c>
      <c r="Q22" s="104">
        <f>SUM(Q23:Q34)</f>
        <v>12976.001999999999</v>
      </c>
      <c r="R22" s="87">
        <f>SUM(R23:R34)</f>
        <v>12976.001999999999</v>
      </c>
      <c r="S22" s="87">
        <f>SUM(S23:S34)</f>
        <v>13504.001999999999</v>
      </c>
      <c r="T22" s="271">
        <f>SUM(Q22:S22)</f>
        <v>39456.005999999994</v>
      </c>
      <c r="U22" s="167">
        <f t="shared" si="0"/>
        <v>163996.02399999998</v>
      </c>
    </row>
    <row r="23" spans="1:21">
      <c r="A23" s="58" t="s">
        <v>24</v>
      </c>
      <c r="B23" s="52" t="s">
        <v>17</v>
      </c>
      <c r="C23" s="14">
        <v>3.04</v>
      </c>
      <c r="D23" s="15">
        <f t="shared" ref="D23:D32" si="22">C23*$J$8</f>
        <v>4397.6639999999998</v>
      </c>
      <c r="E23" s="15">
        <f>C23*$J$8</f>
        <v>4397.6639999999998</v>
      </c>
      <c r="F23" s="93">
        <f>C23*$J$8</f>
        <v>4397.6639999999998</v>
      </c>
      <c r="G23" s="37">
        <f>SUM(D23:F23)</f>
        <v>13192.991999999998</v>
      </c>
      <c r="H23" s="31">
        <f t="shared" ref="H23:H32" si="23">C23*$J$8</f>
        <v>4397.6639999999998</v>
      </c>
      <c r="I23" s="15">
        <f>C23*$J$8</f>
        <v>4397.6639999999998</v>
      </c>
      <c r="J23" s="93">
        <f t="shared" ref="J23:J32" si="24">C23*$J$8</f>
        <v>4397.6639999999998</v>
      </c>
      <c r="K23" s="286">
        <f>SUM(H23:J23)</f>
        <v>13192.991999999998</v>
      </c>
      <c r="L23" s="358">
        <v>3.04</v>
      </c>
      <c r="M23" s="161">
        <f>L23*J8</f>
        <v>4397.6639999999998</v>
      </c>
      <c r="N23" s="71">
        <f>L23*J8</f>
        <v>4397.6639999999998</v>
      </c>
      <c r="O23" s="76">
        <f>L23*J8</f>
        <v>4397.6639999999998</v>
      </c>
      <c r="P23" s="37">
        <f>SUM(M23:O23)</f>
        <v>13192.991999999998</v>
      </c>
      <c r="Q23" s="161">
        <f>C23*$J$8</f>
        <v>4397.6639999999998</v>
      </c>
      <c r="R23" s="71">
        <f>C23*$J$8</f>
        <v>4397.6639999999998</v>
      </c>
      <c r="S23" s="71">
        <f>C23*$J$8</f>
        <v>4397.6639999999998</v>
      </c>
      <c r="T23" s="272">
        <f>SUM(Q23:S23)</f>
        <v>13192.991999999998</v>
      </c>
      <c r="U23" s="263">
        <f t="shared" si="0"/>
        <v>52771.967999999993</v>
      </c>
    </row>
    <row r="24" spans="1:21">
      <c r="A24" s="54" t="s">
        <v>25</v>
      </c>
      <c r="B24" s="48" t="s">
        <v>59</v>
      </c>
      <c r="C24" s="2">
        <v>3.19</v>
      </c>
      <c r="D24" s="8">
        <f t="shared" si="22"/>
        <v>4614.6539999999995</v>
      </c>
      <c r="E24" s="8">
        <f t="shared" ref="E24:E32" si="25">C24*$J$8</f>
        <v>4614.6539999999995</v>
      </c>
      <c r="F24" s="94">
        <f t="shared" ref="F24:F32" si="26">C24*$J$8</f>
        <v>4614.6539999999995</v>
      </c>
      <c r="G24" s="32">
        <f t="shared" ref="G24:G37" si="27">SUM(D24:F24)</f>
        <v>13843.962</v>
      </c>
      <c r="H24" s="27">
        <f t="shared" si="23"/>
        <v>4614.6539999999995</v>
      </c>
      <c r="I24" s="8">
        <f>C24*$J$8</f>
        <v>4614.6539999999995</v>
      </c>
      <c r="J24" s="94">
        <f t="shared" si="24"/>
        <v>4614.6539999999995</v>
      </c>
      <c r="K24" s="291">
        <f>SUM(H24:J24)</f>
        <v>13843.962</v>
      </c>
      <c r="L24" s="363">
        <v>3.19</v>
      </c>
      <c r="M24" s="129">
        <f>L24*J8</f>
        <v>4614.6539999999995</v>
      </c>
      <c r="N24" s="70">
        <f>L24*J8</f>
        <v>4614.6539999999995</v>
      </c>
      <c r="O24" s="74">
        <f>L24*J8</f>
        <v>4614.6539999999995</v>
      </c>
      <c r="P24" s="32">
        <f>SUM(M24:O24)</f>
        <v>13843.962</v>
      </c>
      <c r="Q24" s="129">
        <f>C24*$J$8</f>
        <v>4614.6539999999995</v>
      </c>
      <c r="R24" s="70">
        <f>C24*$J$8</f>
        <v>4614.6539999999995</v>
      </c>
      <c r="S24" s="70">
        <f>C24*$J$8</f>
        <v>4614.6539999999995</v>
      </c>
      <c r="T24" s="273">
        <f>SUM(Q24:S24)</f>
        <v>13843.962</v>
      </c>
      <c r="U24" s="264">
        <f t="shared" si="0"/>
        <v>55375.847999999998</v>
      </c>
    </row>
    <row r="25" spans="1:21" ht="16.5" thickBot="1">
      <c r="A25" s="56" t="s">
        <v>26</v>
      </c>
      <c r="B25" s="50" t="s">
        <v>31</v>
      </c>
      <c r="C25" s="11">
        <v>0</v>
      </c>
      <c r="D25" s="12">
        <f t="shared" si="22"/>
        <v>0</v>
      </c>
      <c r="E25" s="12">
        <f t="shared" si="25"/>
        <v>0</v>
      </c>
      <c r="F25" s="95">
        <f t="shared" si="26"/>
        <v>0</v>
      </c>
      <c r="G25" s="34">
        <f t="shared" si="27"/>
        <v>0</v>
      </c>
      <c r="H25" s="29">
        <f t="shared" ref="H25" si="28">C25*$J$8</f>
        <v>0</v>
      </c>
      <c r="I25" s="12">
        <f>C25*$J$8</f>
        <v>0</v>
      </c>
      <c r="J25" s="95">
        <f t="shared" ref="J25" si="29">C25*$J$8</f>
        <v>0</v>
      </c>
      <c r="K25" s="292">
        <f t="shared" ref="K25:K37" si="30">SUM(H25:J25)</f>
        <v>0</v>
      </c>
      <c r="L25" s="361">
        <v>0</v>
      </c>
      <c r="M25" s="130">
        <f>L25*J8</f>
        <v>0</v>
      </c>
      <c r="N25" s="72">
        <f>L25*J8</f>
        <v>0</v>
      </c>
      <c r="O25" s="75">
        <f>L25*J8</f>
        <v>0</v>
      </c>
      <c r="P25" s="34">
        <f t="shared" ref="P25:P37" si="31">SUM(M25:O25)</f>
        <v>0</v>
      </c>
      <c r="Q25" s="130">
        <f>C25*$J$8</f>
        <v>0</v>
      </c>
      <c r="R25" s="72">
        <f>C25*$J$8</f>
        <v>0</v>
      </c>
      <c r="S25" s="72">
        <f>C25*$J$8</f>
        <v>0</v>
      </c>
      <c r="T25" s="274">
        <f t="shared" ref="T25:T37" si="32">SUM(Q25:S25)</f>
        <v>0</v>
      </c>
      <c r="U25" s="265">
        <f t="shared" si="0"/>
        <v>0</v>
      </c>
    </row>
    <row r="26" spans="1:21" ht="33" customHeight="1" thickBot="1">
      <c r="A26" s="57" t="s">
        <v>27</v>
      </c>
      <c r="B26" s="138" t="s">
        <v>53</v>
      </c>
      <c r="C26" s="316">
        <v>5.22</v>
      </c>
      <c r="D26" s="134">
        <v>0</v>
      </c>
      <c r="E26" s="134">
        <v>0</v>
      </c>
      <c r="F26" s="135">
        <v>0</v>
      </c>
      <c r="G26" s="157">
        <f t="shared" si="27"/>
        <v>0</v>
      </c>
      <c r="H26" s="214">
        <v>0</v>
      </c>
      <c r="I26" s="215">
        <v>0</v>
      </c>
      <c r="J26" s="216">
        <v>6584</v>
      </c>
      <c r="K26" s="377">
        <f t="shared" si="30"/>
        <v>6584</v>
      </c>
      <c r="L26" s="374">
        <v>5.69</v>
      </c>
      <c r="M26" s="214">
        <v>0</v>
      </c>
      <c r="N26" s="215">
        <v>0</v>
      </c>
      <c r="O26" s="216">
        <v>0</v>
      </c>
      <c r="P26" s="217">
        <f t="shared" si="31"/>
        <v>0</v>
      </c>
      <c r="Q26" s="214"/>
      <c r="R26" s="134"/>
      <c r="S26" s="134"/>
      <c r="T26" s="277">
        <f t="shared" si="32"/>
        <v>0</v>
      </c>
      <c r="U26" s="278">
        <f t="shared" si="0"/>
        <v>6584</v>
      </c>
    </row>
    <row r="27" spans="1:21">
      <c r="A27" s="58" t="s">
        <v>39</v>
      </c>
      <c r="B27" s="52" t="s">
        <v>54</v>
      </c>
      <c r="C27" s="14">
        <v>1.52</v>
      </c>
      <c r="D27" s="15">
        <f t="shared" si="22"/>
        <v>2198.8319999999999</v>
      </c>
      <c r="E27" s="15">
        <f t="shared" si="25"/>
        <v>2198.8319999999999</v>
      </c>
      <c r="F27" s="93">
        <f t="shared" si="26"/>
        <v>2198.8319999999999</v>
      </c>
      <c r="G27" s="37">
        <f t="shared" si="27"/>
        <v>6596.4959999999992</v>
      </c>
      <c r="H27" s="31">
        <f t="shared" si="23"/>
        <v>2198.8319999999999</v>
      </c>
      <c r="I27" s="17">
        <f t="shared" ref="I27:I32" si="33">C27*$J$8</f>
        <v>2198.8319999999999</v>
      </c>
      <c r="J27" s="166">
        <f t="shared" si="24"/>
        <v>2198.8319999999999</v>
      </c>
      <c r="K27" s="294">
        <f t="shared" si="30"/>
        <v>6596.4959999999992</v>
      </c>
      <c r="L27" s="360">
        <v>1.52</v>
      </c>
      <c r="M27" s="161">
        <f>L27*J8</f>
        <v>2198.8319999999999</v>
      </c>
      <c r="N27" s="71">
        <f>L27*J8</f>
        <v>2198.8319999999999</v>
      </c>
      <c r="O27" s="76">
        <f>L27*J8</f>
        <v>2198.8319999999999</v>
      </c>
      <c r="P27" s="36">
        <f t="shared" si="31"/>
        <v>6596.4959999999992</v>
      </c>
      <c r="Q27" s="161">
        <f t="shared" ref="Q27:Q32" si="34">C27*$J$8</f>
        <v>2198.8319999999999</v>
      </c>
      <c r="R27" s="71">
        <f t="shared" ref="R27:R32" si="35">C27*$J$8</f>
        <v>2198.8319999999999</v>
      </c>
      <c r="S27" s="71">
        <f t="shared" ref="S27:S32" si="36">C27*$J$8</f>
        <v>2198.8319999999999</v>
      </c>
      <c r="T27" s="275">
        <f t="shared" si="32"/>
        <v>6596.4959999999992</v>
      </c>
      <c r="U27" s="263">
        <f t="shared" si="0"/>
        <v>26385.983999999997</v>
      </c>
    </row>
    <row r="28" spans="1:21">
      <c r="A28" s="55" t="s">
        <v>40</v>
      </c>
      <c r="B28" s="48" t="s">
        <v>55</v>
      </c>
      <c r="C28" s="2">
        <v>0.35</v>
      </c>
      <c r="D28" s="8">
        <f t="shared" si="22"/>
        <v>506.30999999999995</v>
      </c>
      <c r="E28" s="8">
        <f t="shared" si="25"/>
        <v>506.30999999999995</v>
      </c>
      <c r="F28" s="94">
        <f t="shared" si="26"/>
        <v>506.30999999999995</v>
      </c>
      <c r="G28" s="32">
        <f t="shared" si="27"/>
        <v>1518.9299999999998</v>
      </c>
      <c r="H28" s="27">
        <f t="shared" si="23"/>
        <v>506.30999999999995</v>
      </c>
      <c r="I28" s="12">
        <f t="shared" si="33"/>
        <v>506.30999999999995</v>
      </c>
      <c r="J28" s="95">
        <f t="shared" si="24"/>
        <v>506.30999999999995</v>
      </c>
      <c r="K28" s="292">
        <f t="shared" si="30"/>
        <v>1518.9299999999998</v>
      </c>
      <c r="L28" s="361">
        <v>0.35</v>
      </c>
      <c r="M28" s="129">
        <f>L28*J8</f>
        <v>506.30999999999995</v>
      </c>
      <c r="N28" s="70">
        <f>L28*J8</f>
        <v>506.30999999999995</v>
      </c>
      <c r="O28" s="74">
        <f>L28*J8</f>
        <v>506.30999999999995</v>
      </c>
      <c r="P28" s="34">
        <f t="shared" si="31"/>
        <v>1518.9299999999998</v>
      </c>
      <c r="Q28" s="129">
        <f t="shared" si="34"/>
        <v>506.30999999999995</v>
      </c>
      <c r="R28" s="70">
        <f t="shared" si="35"/>
        <v>506.30999999999995</v>
      </c>
      <c r="S28" s="70">
        <f t="shared" si="36"/>
        <v>506.30999999999995</v>
      </c>
      <c r="T28" s="274">
        <f t="shared" si="32"/>
        <v>1518.9299999999998</v>
      </c>
      <c r="U28" s="264">
        <f t="shared" si="0"/>
        <v>6075.7199999999993</v>
      </c>
    </row>
    <row r="29" spans="1:21">
      <c r="A29" s="54" t="s">
        <v>41</v>
      </c>
      <c r="B29" s="48" t="s">
        <v>28</v>
      </c>
      <c r="C29" s="2">
        <v>0.87</v>
      </c>
      <c r="D29" s="8">
        <f t="shared" si="22"/>
        <v>1258.5419999999999</v>
      </c>
      <c r="E29" s="8">
        <f t="shared" si="25"/>
        <v>1258.5419999999999</v>
      </c>
      <c r="F29" s="94">
        <f t="shared" si="26"/>
        <v>1258.5419999999999</v>
      </c>
      <c r="G29" s="32">
        <f t="shared" si="27"/>
        <v>3775.6259999999997</v>
      </c>
      <c r="H29" s="27">
        <f t="shared" si="23"/>
        <v>1258.5419999999999</v>
      </c>
      <c r="I29" s="8">
        <f t="shared" si="33"/>
        <v>1258.5419999999999</v>
      </c>
      <c r="J29" s="94">
        <f t="shared" si="24"/>
        <v>1258.5419999999999</v>
      </c>
      <c r="K29" s="292">
        <f t="shared" si="30"/>
        <v>3775.6259999999997</v>
      </c>
      <c r="L29" s="361">
        <v>0.87</v>
      </c>
      <c r="M29" s="129">
        <f>L29*J8</f>
        <v>1258.5419999999999</v>
      </c>
      <c r="N29" s="70">
        <f>L29*J8</f>
        <v>1258.5419999999999</v>
      </c>
      <c r="O29" s="74">
        <f>L29*J8</f>
        <v>1258.5419999999999</v>
      </c>
      <c r="P29" s="34">
        <f t="shared" si="31"/>
        <v>3775.6259999999997</v>
      </c>
      <c r="Q29" s="129">
        <f t="shared" si="34"/>
        <v>1258.5419999999999</v>
      </c>
      <c r="R29" s="70">
        <f t="shared" si="35"/>
        <v>1258.5419999999999</v>
      </c>
      <c r="S29" s="70">
        <f t="shared" si="36"/>
        <v>1258.5419999999999</v>
      </c>
      <c r="T29" s="274">
        <f t="shared" si="32"/>
        <v>3775.6259999999997</v>
      </c>
      <c r="U29" s="264">
        <f t="shared" si="0"/>
        <v>15102.503999999999</v>
      </c>
    </row>
    <row r="30" spans="1:21">
      <c r="A30" s="54" t="s">
        <v>42</v>
      </c>
      <c r="B30" s="48" t="s">
        <v>36</v>
      </c>
      <c r="C30" s="2">
        <v>0</v>
      </c>
      <c r="D30" s="8">
        <f t="shared" si="22"/>
        <v>0</v>
      </c>
      <c r="E30" s="8">
        <f t="shared" si="25"/>
        <v>0</v>
      </c>
      <c r="F30" s="94">
        <f t="shared" si="26"/>
        <v>0</v>
      </c>
      <c r="G30" s="32">
        <f t="shared" si="27"/>
        <v>0</v>
      </c>
      <c r="H30" s="27">
        <f t="shared" si="23"/>
        <v>0</v>
      </c>
      <c r="I30" s="8">
        <f t="shared" si="33"/>
        <v>0</v>
      </c>
      <c r="J30" s="94">
        <f t="shared" si="24"/>
        <v>0</v>
      </c>
      <c r="K30" s="292">
        <f t="shared" si="30"/>
        <v>0</v>
      </c>
      <c r="L30" s="361"/>
      <c r="M30" s="129">
        <f t="shared" ref="M30:M32" si="37">C30*$J$8</f>
        <v>0</v>
      </c>
      <c r="N30" s="70">
        <f t="shared" ref="N30:N32" si="38">C30*$J$8</f>
        <v>0</v>
      </c>
      <c r="O30" s="74">
        <f t="shared" ref="O30:O32" si="39">C30*$J$8</f>
        <v>0</v>
      </c>
      <c r="P30" s="34">
        <f t="shared" si="31"/>
        <v>0</v>
      </c>
      <c r="Q30" s="129">
        <f t="shared" si="34"/>
        <v>0</v>
      </c>
      <c r="R30" s="70">
        <f t="shared" si="35"/>
        <v>0</v>
      </c>
      <c r="S30" s="70">
        <f t="shared" si="36"/>
        <v>0</v>
      </c>
      <c r="T30" s="274">
        <f t="shared" si="32"/>
        <v>0</v>
      </c>
      <c r="U30" s="264">
        <f t="shared" si="0"/>
        <v>0</v>
      </c>
    </row>
    <row r="31" spans="1:21">
      <c r="A31" s="54" t="s">
        <v>43</v>
      </c>
      <c r="B31" s="48" t="s">
        <v>38</v>
      </c>
      <c r="C31" s="2">
        <v>0</v>
      </c>
      <c r="D31" s="8">
        <f t="shared" si="22"/>
        <v>0</v>
      </c>
      <c r="E31" s="8">
        <f t="shared" si="25"/>
        <v>0</v>
      </c>
      <c r="F31" s="94">
        <f t="shared" si="26"/>
        <v>0</v>
      </c>
      <c r="G31" s="32">
        <f t="shared" si="27"/>
        <v>0</v>
      </c>
      <c r="H31" s="27">
        <f t="shared" si="23"/>
        <v>0</v>
      </c>
      <c r="I31" s="8">
        <f t="shared" si="33"/>
        <v>0</v>
      </c>
      <c r="J31" s="94">
        <f t="shared" si="24"/>
        <v>0</v>
      </c>
      <c r="K31" s="292">
        <f t="shared" si="30"/>
        <v>0</v>
      </c>
      <c r="L31" s="361"/>
      <c r="M31" s="129">
        <f t="shared" si="37"/>
        <v>0</v>
      </c>
      <c r="N31" s="70">
        <f t="shared" si="38"/>
        <v>0</v>
      </c>
      <c r="O31" s="74">
        <f t="shared" si="39"/>
        <v>0</v>
      </c>
      <c r="P31" s="34">
        <f t="shared" si="31"/>
        <v>0</v>
      </c>
      <c r="Q31" s="129">
        <f t="shared" si="34"/>
        <v>0</v>
      </c>
      <c r="R31" s="70">
        <f t="shared" si="35"/>
        <v>0</v>
      </c>
      <c r="S31" s="70">
        <f t="shared" si="36"/>
        <v>0</v>
      </c>
      <c r="T31" s="274">
        <f t="shared" si="32"/>
        <v>0</v>
      </c>
      <c r="U31" s="264">
        <f t="shared" si="0"/>
        <v>0</v>
      </c>
    </row>
    <row r="32" spans="1:21">
      <c r="A32" s="54" t="s">
        <v>44</v>
      </c>
      <c r="B32" s="48" t="s">
        <v>33</v>
      </c>
      <c r="C32" s="2"/>
      <c r="D32" s="8">
        <f t="shared" si="22"/>
        <v>0</v>
      </c>
      <c r="E32" s="8">
        <f t="shared" si="25"/>
        <v>0</v>
      </c>
      <c r="F32" s="94">
        <f t="shared" si="26"/>
        <v>0</v>
      </c>
      <c r="G32" s="32">
        <f t="shared" si="27"/>
        <v>0</v>
      </c>
      <c r="H32" s="27">
        <f t="shared" si="23"/>
        <v>0</v>
      </c>
      <c r="I32" s="8">
        <f t="shared" si="33"/>
        <v>0</v>
      </c>
      <c r="J32" s="94">
        <f t="shared" si="24"/>
        <v>0</v>
      </c>
      <c r="K32" s="292">
        <f t="shared" si="30"/>
        <v>0</v>
      </c>
      <c r="L32" s="361"/>
      <c r="M32" s="129">
        <f t="shared" si="37"/>
        <v>0</v>
      </c>
      <c r="N32" s="70">
        <f t="shared" si="38"/>
        <v>0</v>
      </c>
      <c r="O32" s="74">
        <f t="shared" si="39"/>
        <v>0</v>
      </c>
      <c r="P32" s="34">
        <f t="shared" si="31"/>
        <v>0</v>
      </c>
      <c r="Q32" s="129">
        <f t="shared" si="34"/>
        <v>0</v>
      </c>
      <c r="R32" s="70">
        <f t="shared" si="35"/>
        <v>0</v>
      </c>
      <c r="S32" s="70">
        <f t="shared" si="36"/>
        <v>0</v>
      </c>
      <c r="T32" s="274">
        <f t="shared" si="32"/>
        <v>0</v>
      </c>
      <c r="U32" s="264">
        <f t="shared" si="0"/>
        <v>0</v>
      </c>
    </row>
    <row r="33" spans="1:22">
      <c r="A33" s="54" t="s">
        <v>46</v>
      </c>
      <c r="B33" s="48" t="s">
        <v>29</v>
      </c>
      <c r="C33" s="2"/>
      <c r="D33" s="8">
        <v>1172</v>
      </c>
      <c r="E33" s="8"/>
      <c r="F33" s="94"/>
      <c r="G33" s="32">
        <f t="shared" si="27"/>
        <v>1172</v>
      </c>
      <c r="H33" s="28"/>
      <c r="I33" s="8"/>
      <c r="J33" s="94"/>
      <c r="K33" s="292">
        <f t="shared" si="30"/>
        <v>0</v>
      </c>
      <c r="L33" s="361"/>
      <c r="M33" s="129"/>
      <c r="N33" s="70"/>
      <c r="O33" s="74"/>
      <c r="P33" s="34">
        <f t="shared" si="31"/>
        <v>0</v>
      </c>
      <c r="Q33" s="129"/>
      <c r="R33" s="70"/>
      <c r="S33" s="70"/>
      <c r="T33" s="274">
        <f t="shared" si="32"/>
        <v>0</v>
      </c>
      <c r="U33" s="264">
        <f t="shared" si="0"/>
        <v>1172</v>
      </c>
    </row>
    <row r="34" spans="1:22">
      <c r="A34" s="54" t="s">
        <v>58</v>
      </c>
      <c r="B34" s="48" t="s">
        <v>30</v>
      </c>
      <c r="C34" s="2"/>
      <c r="D34" s="8">
        <f>D38+D37+D36+D35</f>
        <v>0</v>
      </c>
      <c r="E34" s="8">
        <f t="shared" ref="E34:F34" si="40">E38+E37+E36+E35</f>
        <v>0</v>
      </c>
      <c r="F34" s="94">
        <f t="shared" si="40"/>
        <v>0</v>
      </c>
      <c r="G34" s="32">
        <f t="shared" si="27"/>
        <v>0</v>
      </c>
      <c r="H34" s="27">
        <f>H38+H37+H36+H35</f>
        <v>0</v>
      </c>
      <c r="I34" s="8">
        <f t="shared" ref="I34:J34" si="41">I38+I37+I36+I35</f>
        <v>0</v>
      </c>
      <c r="J34" s="94">
        <f t="shared" si="41"/>
        <v>0</v>
      </c>
      <c r="K34" s="292">
        <f t="shared" si="30"/>
        <v>0</v>
      </c>
      <c r="L34" s="361"/>
      <c r="M34" s="129">
        <f>M38+M37+M36+M35</f>
        <v>0</v>
      </c>
      <c r="N34" s="70">
        <f t="shared" ref="N34:O34" si="42">N38+N37+N36+N35</f>
        <v>0</v>
      </c>
      <c r="O34" s="74">
        <f t="shared" si="42"/>
        <v>0</v>
      </c>
      <c r="P34" s="34">
        <f t="shared" si="31"/>
        <v>0</v>
      </c>
      <c r="Q34" s="129">
        <f>Q38+Q37+Q36+Q35</f>
        <v>0</v>
      </c>
      <c r="R34" s="70">
        <f t="shared" ref="R34:S34" si="43">R38+R37+R36+R35</f>
        <v>0</v>
      </c>
      <c r="S34" s="70">
        <f t="shared" si="43"/>
        <v>528</v>
      </c>
      <c r="T34" s="274">
        <f t="shared" si="32"/>
        <v>528</v>
      </c>
      <c r="U34" s="264">
        <f t="shared" si="0"/>
        <v>528</v>
      </c>
    </row>
    <row r="35" spans="1:22">
      <c r="A35" s="54"/>
      <c r="B35" s="48" t="s">
        <v>56</v>
      </c>
      <c r="C35" s="2"/>
      <c r="D35" s="8"/>
      <c r="E35" s="8"/>
      <c r="F35" s="94"/>
      <c r="G35" s="32">
        <f t="shared" si="27"/>
        <v>0</v>
      </c>
      <c r="H35" s="28"/>
      <c r="I35" s="8"/>
      <c r="J35" s="94"/>
      <c r="K35" s="292">
        <f t="shared" si="30"/>
        <v>0</v>
      </c>
      <c r="L35" s="361"/>
      <c r="M35" s="129"/>
      <c r="N35" s="70"/>
      <c r="O35" s="74"/>
      <c r="P35" s="34">
        <f t="shared" si="31"/>
        <v>0</v>
      </c>
      <c r="Q35" s="129"/>
      <c r="R35" s="70"/>
      <c r="S35" s="70"/>
      <c r="T35" s="274">
        <f t="shared" si="32"/>
        <v>0</v>
      </c>
      <c r="U35" s="264">
        <f t="shared" si="0"/>
        <v>0</v>
      </c>
    </row>
    <row r="36" spans="1:22">
      <c r="A36" s="54"/>
      <c r="B36" s="48" t="s">
        <v>79</v>
      </c>
      <c r="C36" s="2"/>
      <c r="D36" s="8"/>
      <c r="E36" s="8"/>
      <c r="F36" s="94"/>
      <c r="G36" s="32">
        <f t="shared" si="27"/>
        <v>0</v>
      </c>
      <c r="H36" s="28"/>
      <c r="I36" s="8"/>
      <c r="J36" s="94"/>
      <c r="K36" s="292">
        <f t="shared" si="30"/>
        <v>0</v>
      </c>
      <c r="L36" s="361"/>
      <c r="M36" s="129"/>
      <c r="N36" s="70"/>
      <c r="O36" s="74"/>
      <c r="P36" s="34">
        <f t="shared" si="31"/>
        <v>0</v>
      </c>
      <c r="Q36" s="129"/>
      <c r="R36" s="70"/>
      <c r="S36" s="70"/>
      <c r="T36" s="274">
        <f t="shared" si="32"/>
        <v>0</v>
      </c>
      <c r="U36" s="264">
        <f t="shared" si="0"/>
        <v>0</v>
      </c>
    </row>
    <row r="37" spans="1:22">
      <c r="A37" s="54"/>
      <c r="B37" s="48" t="s">
        <v>80</v>
      </c>
      <c r="C37" s="2"/>
      <c r="D37" s="8"/>
      <c r="E37" s="8"/>
      <c r="F37" s="94"/>
      <c r="G37" s="32">
        <f t="shared" si="27"/>
        <v>0</v>
      </c>
      <c r="H37" s="28"/>
      <c r="I37" s="8"/>
      <c r="J37" s="94"/>
      <c r="K37" s="292">
        <f t="shared" si="30"/>
        <v>0</v>
      </c>
      <c r="L37" s="361"/>
      <c r="M37" s="129"/>
      <c r="N37" s="70"/>
      <c r="O37" s="74"/>
      <c r="P37" s="34">
        <f t="shared" si="31"/>
        <v>0</v>
      </c>
      <c r="Q37" s="129"/>
      <c r="R37" s="70"/>
      <c r="S37" s="70"/>
      <c r="T37" s="274">
        <f t="shared" si="32"/>
        <v>0</v>
      </c>
      <c r="U37" s="264">
        <f t="shared" si="0"/>
        <v>0</v>
      </c>
    </row>
    <row r="38" spans="1:22" ht="16.5" thickBot="1">
      <c r="A38" s="56"/>
      <c r="B38" s="50" t="s">
        <v>88</v>
      </c>
      <c r="C38" s="11"/>
      <c r="D38" s="12"/>
      <c r="E38" s="12"/>
      <c r="F38" s="95"/>
      <c r="G38" s="34"/>
      <c r="H38" s="98"/>
      <c r="I38" s="12"/>
      <c r="J38" s="95">
        <v>0</v>
      </c>
      <c r="K38" s="296"/>
      <c r="L38" s="361"/>
      <c r="M38" s="130"/>
      <c r="N38" s="72"/>
      <c r="O38" s="75"/>
      <c r="P38" s="34"/>
      <c r="Q38" s="130"/>
      <c r="R38" s="72"/>
      <c r="S38" s="72">
        <v>528</v>
      </c>
      <c r="T38" s="274"/>
      <c r="U38" s="266"/>
    </row>
    <row r="39" spans="1:22" ht="16.5" thickBot="1">
      <c r="A39" s="139"/>
      <c r="B39" s="137" t="s">
        <v>57</v>
      </c>
      <c r="C39" s="86"/>
      <c r="D39" s="87">
        <v>-38661</v>
      </c>
      <c r="E39" s="87"/>
      <c r="F39" s="102"/>
      <c r="G39" s="103">
        <f>G19-G22</f>
        <v>13034.994000000006</v>
      </c>
      <c r="H39" s="104"/>
      <c r="I39" s="87"/>
      <c r="J39" s="87"/>
      <c r="K39" s="271">
        <f>K19-K22</f>
        <v>26127.994000000006</v>
      </c>
      <c r="L39" s="356"/>
      <c r="M39" s="104"/>
      <c r="N39" s="87"/>
      <c r="O39" s="102"/>
      <c r="P39" s="103">
        <f>P19-P22</f>
        <v>9709.9940000000061</v>
      </c>
      <c r="Q39" s="104"/>
      <c r="R39" s="104"/>
      <c r="S39" s="87"/>
      <c r="T39" s="88">
        <f>T19-T22</f>
        <v>-39456.005999999994</v>
      </c>
      <c r="U39" s="89">
        <f t="shared" si="0"/>
        <v>9416.9760000000242</v>
      </c>
      <c r="V39" s="19"/>
    </row>
    <row r="41" spans="1:22">
      <c r="K41" s="19"/>
      <c r="L41" s="19"/>
      <c r="M41" s="212"/>
      <c r="P41" s="380">
        <f>D39+G39+K39+P39</f>
        <v>10211.982000000018</v>
      </c>
      <c r="U41" s="19">
        <f>U39+D39</f>
        <v>-29244.023999999976</v>
      </c>
    </row>
    <row r="42" spans="1:22">
      <c r="F42" s="19"/>
      <c r="G42" s="19"/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0"/>
  <sheetViews>
    <sheetView topLeftCell="D5" workbookViewId="0">
      <selection activeCell="V29" sqref="V29"/>
    </sheetView>
  </sheetViews>
  <sheetFormatPr defaultRowHeight="15.75"/>
  <cols>
    <col min="1" max="1" width="5.7109375" style="1" customWidth="1"/>
    <col min="2" max="2" width="43.28515625" style="1" customWidth="1"/>
    <col min="3" max="3" width="8" style="1" customWidth="1"/>
    <col min="4" max="4" width="10.28515625" style="1" customWidth="1"/>
    <col min="5" max="5" width="10.7109375" style="1" customWidth="1"/>
    <col min="6" max="6" width="11.42578125" style="1" customWidth="1"/>
    <col min="7" max="7" width="12.5703125" style="1" customWidth="1"/>
    <col min="8" max="8" width="9.28515625" style="1" customWidth="1"/>
    <col min="9" max="9" width="9.5703125" style="1" customWidth="1"/>
    <col min="10" max="10" width="9.28515625" style="1" customWidth="1"/>
    <col min="11" max="12" width="12.7109375" style="1" customWidth="1"/>
    <col min="13" max="13" width="10.5703125" style="1" customWidth="1"/>
    <col min="14" max="14" width="11.140625" style="1" customWidth="1"/>
    <col min="15" max="15" width="11" style="1" customWidth="1"/>
    <col min="16" max="16" width="13.28515625" style="1" customWidth="1"/>
    <col min="17" max="17" width="11.28515625" style="1" hidden="1" customWidth="1"/>
    <col min="18" max="18" width="9.140625" style="1" hidden="1" customWidth="1"/>
    <col min="19" max="19" width="9.85546875" style="1" hidden="1" customWidth="1"/>
    <col min="20" max="20" width="12.42578125" style="1" hidden="1" customWidth="1"/>
    <col min="21" max="21" width="13.140625" style="1" hidden="1" customWidth="1"/>
    <col min="22" max="24" width="9.140625" style="1" customWidth="1"/>
    <col min="25" max="16384" width="9.140625" style="1"/>
  </cols>
  <sheetData>
    <row r="2" spans="1:21">
      <c r="I2" s="168"/>
      <c r="J2" s="168"/>
      <c r="K2" s="1" t="s">
        <v>92</v>
      </c>
    </row>
    <row r="3" spans="1:21">
      <c r="I3" s="168"/>
      <c r="J3" s="168"/>
      <c r="K3" s="1" t="s">
        <v>93</v>
      </c>
      <c r="Q3" s="1" t="s">
        <v>92</v>
      </c>
    </row>
    <row r="4" spans="1:21">
      <c r="E4" s="168"/>
      <c r="I4" s="168"/>
      <c r="J4" s="168"/>
      <c r="K4" s="143" t="s">
        <v>94</v>
      </c>
      <c r="L4" s="168"/>
      <c r="Q4" s="1" t="s">
        <v>93</v>
      </c>
    </row>
    <row r="5" spans="1:21">
      <c r="A5" s="381" t="s">
        <v>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37"/>
      <c r="Q5" s="143" t="s">
        <v>94</v>
      </c>
    </row>
    <row r="6" spans="1:21">
      <c r="A6" s="381" t="s">
        <v>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</row>
    <row r="7" spans="1:21">
      <c r="A7" s="381" t="s">
        <v>110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 ht="16.5" thickBot="1">
      <c r="B8" s="1" t="s">
        <v>51</v>
      </c>
      <c r="J8" s="1">
        <v>885.7</v>
      </c>
    </row>
    <row r="9" spans="1:21" ht="20.25" customHeight="1" thickBot="1">
      <c r="A9" s="57"/>
      <c r="B9" s="158" t="s">
        <v>2</v>
      </c>
      <c r="C9" s="112" t="s">
        <v>3</v>
      </c>
      <c r="D9" s="112" t="s">
        <v>4</v>
      </c>
      <c r="E9" s="112" t="s">
        <v>5</v>
      </c>
      <c r="F9" s="159" t="s">
        <v>6</v>
      </c>
      <c r="G9" s="39" t="s">
        <v>7</v>
      </c>
      <c r="H9" s="189" t="s">
        <v>8</v>
      </c>
      <c r="I9" s="112" t="s">
        <v>9</v>
      </c>
      <c r="J9" s="159" t="s">
        <v>10</v>
      </c>
      <c r="K9" s="368" t="s">
        <v>11</v>
      </c>
      <c r="L9" s="366" t="s">
        <v>116</v>
      </c>
      <c r="M9" s="160" t="s">
        <v>65</v>
      </c>
      <c r="N9" s="132" t="s">
        <v>66</v>
      </c>
      <c r="O9" s="193" t="s">
        <v>67</v>
      </c>
      <c r="P9" s="162" t="s">
        <v>68</v>
      </c>
      <c r="Q9" s="160" t="s">
        <v>69</v>
      </c>
      <c r="R9" s="132" t="s">
        <v>70</v>
      </c>
      <c r="S9" s="132" t="s">
        <v>71</v>
      </c>
      <c r="T9" s="38" t="s">
        <v>72</v>
      </c>
      <c r="U9" s="279" t="s">
        <v>78</v>
      </c>
    </row>
    <row r="10" spans="1:21" ht="18.75" customHeight="1" thickBot="1">
      <c r="A10" s="317" t="s">
        <v>12</v>
      </c>
      <c r="B10" s="79" t="s">
        <v>13</v>
      </c>
      <c r="C10" s="61">
        <f>C11+C12+C13+C14+C15+C16+C17</f>
        <v>10.620000000000001</v>
      </c>
      <c r="D10" s="63">
        <f>D11+D12+D13+D14+D15+D16+D17</f>
        <v>9406.134</v>
      </c>
      <c r="E10" s="63">
        <f>E11+E12+E13+E14+E15+E16+E17</f>
        <v>9406.134</v>
      </c>
      <c r="F10" s="63">
        <f>F11+F12+F13+F14+F15+F16+F17</f>
        <v>9406.134</v>
      </c>
      <c r="G10" s="119">
        <f>F10+E10+D10</f>
        <v>28218.402000000002</v>
      </c>
      <c r="H10" s="121">
        <f>H11+H12+H13+H14+H15+H16+H17</f>
        <v>9406.134</v>
      </c>
      <c r="I10" s="121">
        <f>I11+I12+I13+I14+I15+I16+I17</f>
        <v>9406.134</v>
      </c>
      <c r="J10" s="121">
        <f>J11+J12+J13+J14+J15+J16+J17</f>
        <v>9406.134</v>
      </c>
      <c r="K10" s="349">
        <f>J10+I10+H10</f>
        <v>28218.402000000002</v>
      </c>
      <c r="L10" s="357">
        <f>L11+L12+L13+L14+L15+L16+L17</f>
        <v>10.969999999999999</v>
      </c>
      <c r="M10" s="121">
        <f>M11+M12+M13+M14+M15+M16+M17</f>
        <v>9716.128999999999</v>
      </c>
      <c r="N10" s="121">
        <f>N11+N12+N13+N14+N15+N16+N17</f>
        <v>9716.128999999999</v>
      </c>
      <c r="O10" s="121">
        <f>O11+O12+O13+O14+O15+O16+O17</f>
        <v>9716.128999999999</v>
      </c>
      <c r="P10" s="119">
        <f>O10+N10+M10</f>
        <v>29148.386999999995</v>
      </c>
      <c r="Q10" s="121">
        <f>Q11+Q12+Q13+Q14+Q15+Q16+Q17</f>
        <v>9406.134</v>
      </c>
      <c r="R10" s="121">
        <f>R11+R12+R13+R14+R15+R16+R17</f>
        <v>9406.134</v>
      </c>
      <c r="S10" s="121">
        <f>S11+S12+S13+S14+S15+S16+S17</f>
        <v>9406.134</v>
      </c>
      <c r="T10" s="120">
        <f>S10+R10+Q10</f>
        <v>28218.402000000002</v>
      </c>
      <c r="U10" s="197">
        <f>G10+K10+P10+T10</f>
        <v>113803.59299999999</v>
      </c>
    </row>
    <row r="11" spans="1:21">
      <c r="A11" s="54" t="s">
        <v>14</v>
      </c>
      <c r="B11" s="52" t="s">
        <v>15</v>
      </c>
      <c r="C11" s="14">
        <v>4.3600000000000003</v>
      </c>
      <c r="D11" s="15">
        <f>C11*$J$8</f>
        <v>3861.6520000000005</v>
      </c>
      <c r="E11" s="15">
        <f>C11*$J$8</f>
        <v>3861.6520000000005</v>
      </c>
      <c r="F11" s="93">
        <f>C11*$J$8</f>
        <v>3861.6520000000005</v>
      </c>
      <c r="G11" s="37">
        <f>SUM(D11:F11)</f>
        <v>11584.956000000002</v>
      </c>
      <c r="H11" s="31">
        <f>C11*$J$8</f>
        <v>3861.6520000000005</v>
      </c>
      <c r="I11" s="15">
        <f>C11*$J$8</f>
        <v>3861.6520000000005</v>
      </c>
      <c r="J11" s="93">
        <f>C11*$J$8</f>
        <v>3861.6520000000005</v>
      </c>
      <c r="K11" s="289">
        <f>SUM(H11:J11)</f>
        <v>11584.956000000002</v>
      </c>
      <c r="L11" s="365">
        <v>4.71</v>
      </c>
      <c r="M11" s="161">
        <f>L11*J8</f>
        <v>4171.6469999999999</v>
      </c>
      <c r="N11" s="71">
        <f>L11*J8</f>
        <v>4171.6469999999999</v>
      </c>
      <c r="O11" s="76">
        <f>L11*J8</f>
        <v>4171.6469999999999</v>
      </c>
      <c r="P11" s="106">
        <f>SUM(M11:O11)</f>
        <v>12514.940999999999</v>
      </c>
      <c r="Q11" s="161">
        <f>C11*$J$8</f>
        <v>3861.6520000000005</v>
      </c>
      <c r="R11" s="71">
        <f>C11*$J$8</f>
        <v>3861.6520000000005</v>
      </c>
      <c r="S11" s="71">
        <f>C11*$J$8</f>
        <v>3861.6520000000005</v>
      </c>
      <c r="T11" s="270">
        <f>SUM(Q11:S11)</f>
        <v>11584.956000000002</v>
      </c>
      <c r="U11" s="263">
        <f t="shared" ref="U11:U38" si="0">G11+K11+P11+T11</f>
        <v>47269.809000000008</v>
      </c>
    </row>
    <row r="12" spans="1:21">
      <c r="A12" s="54" t="s">
        <v>16</v>
      </c>
      <c r="B12" s="48" t="s">
        <v>17</v>
      </c>
      <c r="C12" s="2">
        <v>2.36</v>
      </c>
      <c r="D12" s="8">
        <f t="shared" ref="D12:D17" si="1">C12*$J$8</f>
        <v>2090.252</v>
      </c>
      <c r="E12" s="8">
        <f t="shared" ref="E12:E17" si="2">C12*$J$8</f>
        <v>2090.252</v>
      </c>
      <c r="F12" s="94">
        <f t="shared" ref="F12:F17" si="3">C12*$J$8</f>
        <v>2090.252</v>
      </c>
      <c r="G12" s="32">
        <f t="shared" ref="G12:G19" si="4">SUM(D12:F12)</f>
        <v>6270.7559999999994</v>
      </c>
      <c r="H12" s="27">
        <f t="shared" ref="H12:H16" si="5">C12*$J$8</f>
        <v>2090.252</v>
      </c>
      <c r="I12" s="8">
        <f t="shared" ref="I12:I16" si="6">C12*$J$8</f>
        <v>2090.252</v>
      </c>
      <c r="J12" s="94">
        <f t="shared" ref="J12:J17" si="7">C12*$J$8</f>
        <v>2090.252</v>
      </c>
      <c r="K12" s="287">
        <f t="shared" ref="K12:K16" si="8">SUM(H12:J12)</f>
        <v>6270.7559999999994</v>
      </c>
      <c r="L12" s="359">
        <v>2.36</v>
      </c>
      <c r="M12" s="129">
        <f>L12*J8</f>
        <v>2090.252</v>
      </c>
      <c r="N12" s="70">
        <f>L12*J8</f>
        <v>2090.252</v>
      </c>
      <c r="O12" s="74">
        <f>L12*J8</f>
        <v>2090.252</v>
      </c>
      <c r="P12" s="33">
        <f t="shared" ref="P12:P16" si="9">SUM(M12:O12)</f>
        <v>6270.7559999999994</v>
      </c>
      <c r="Q12" s="129">
        <f t="shared" ref="Q12:Q16" si="10">C12*$J$8</f>
        <v>2090.252</v>
      </c>
      <c r="R12" s="70">
        <f t="shared" ref="R12:R16" si="11">C12*$J$8</f>
        <v>2090.252</v>
      </c>
      <c r="S12" s="70">
        <f t="shared" ref="S12:S16" si="12">C12*$J$8</f>
        <v>2090.252</v>
      </c>
      <c r="T12" s="268">
        <f t="shared" ref="T12:T16" si="13">SUM(Q12:S12)</f>
        <v>6270.7559999999994</v>
      </c>
      <c r="U12" s="264">
        <f t="shared" si="0"/>
        <v>25083.023999999998</v>
      </c>
    </row>
    <row r="13" spans="1:21">
      <c r="A13" s="54" t="s">
        <v>18</v>
      </c>
      <c r="B13" s="48" t="s">
        <v>31</v>
      </c>
      <c r="C13" s="2">
        <v>0</v>
      </c>
      <c r="D13" s="8">
        <v>0</v>
      </c>
      <c r="E13" s="8">
        <v>0</v>
      </c>
      <c r="F13" s="94">
        <v>0</v>
      </c>
      <c r="G13" s="32">
        <f t="shared" si="4"/>
        <v>0</v>
      </c>
      <c r="H13" s="27">
        <v>0</v>
      </c>
      <c r="I13" s="8">
        <v>0</v>
      </c>
      <c r="J13" s="94">
        <v>0</v>
      </c>
      <c r="K13" s="287">
        <f t="shared" si="8"/>
        <v>0</v>
      </c>
      <c r="L13" s="359">
        <v>0</v>
      </c>
      <c r="M13" s="129">
        <f>L13*J8</f>
        <v>0</v>
      </c>
      <c r="N13" s="70">
        <f>L13*J8</f>
        <v>0</v>
      </c>
      <c r="O13" s="74">
        <f>L13*J8</f>
        <v>0</v>
      </c>
      <c r="P13" s="33">
        <f t="shared" si="9"/>
        <v>0</v>
      </c>
      <c r="Q13" s="129">
        <v>0</v>
      </c>
      <c r="R13" s="70">
        <v>0</v>
      </c>
      <c r="S13" s="70">
        <v>0</v>
      </c>
      <c r="T13" s="268">
        <f t="shared" si="13"/>
        <v>0</v>
      </c>
      <c r="U13" s="264">
        <f t="shared" si="0"/>
        <v>0</v>
      </c>
    </row>
    <row r="14" spans="1:21">
      <c r="A14" s="54" t="s">
        <v>34</v>
      </c>
      <c r="B14" s="48" t="s">
        <v>19</v>
      </c>
      <c r="C14" s="2">
        <v>0.56999999999999995</v>
      </c>
      <c r="D14" s="8">
        <f t="shared" si="1"/>
        <v>504.84899999999999</v>
      </c>
      <c r="E14" s="8">
        <f t="shared" si="2"/>
        <v>504.84899999999999</v>
      </c>
      <c r="F14" s="94">
        <f t="shared" si="3"/>
        <v>504.84899999999999</v>
      </c>
      <c r="G14" s="32">
        <f t="shared" si="4"/>
        <v>1514.547</v>
      </c>
      <c r="H14" s="27">
        <f t="shared" si="5"/>
        <v>504.84899999999999</v>
      </c>
      <c r="I14" s="8">
        <f t="shared" si="6"/>
        <v>504.84899999999999</v>
      </c>
      <c r="J14" s="94">
        <f t="shared" si="7"/>
        <v>504.84899999999999</v>
      </c>
      <c r="K14" s="287">
        <f t="shared" si="8"/>
        <v>1514.547</v>
      </c>
      <c r="L14" s="359">
        <v>0.56999999999999995</v>
      </c>
      <c r="M14" s="129">
        <f>L14*J8</f>
        <v>504.84899999999999</v>
      </c>
      <c r="N14" s="70">
        <f>L14*J8</f>
        <v>504.84899999999999</v>
      </c>
      <c r="O14" s="74">
        <f>L14*J8</f>
        <v>504.84899999999999</v>
      </c>
      <c r="P14" s="33">
        <f t="shared" si="9"/>
        <v>1514.547</v>
      </c>
      <c r="Q14" s="129">
        <f t="shared" si="10"/>
        <v>504.84899999999999</v>
      </c>
      <c r="R14" s="70">
        <f t="shared" si="11"/>
        <v>504.84899999999999</v>
      </c>
      <c r="S14" s="70">
        <f t="shared" si="12"/>
        <v>504.84899999999999</v>
      </c>
      <c r="T14" s="268">
        <f t="shared" si="13"/>
        <v>1514.547</v>
      </c>
      <c r="U14" s="264">
        <f t="shared" si="0"/>
        <v>6058.1880000000001</v>
      </c>
    </row>
    <row r="15" spans="1:21">
      <c r="A15" s="54" t="s">
        <v>35</v>
      </c>
      <c r="B15" s="52" t="s">
        <v>54</v>
      </c>
      <c r="C15" s="14">
        <v>0.52</v>
      </c>
      <c r="D15" s="15">
        <f t="shared" si="1"/>
        <v>460.56400000000002</v>
      </c>
      <c r="E15" s="15">
        <f t="shared" si="2"/>
        <v>460.56400000000002</v>
      </c>
      <c r="F15" s="93">
        <f t="shared" si="3"/>
        <v>460.56400000000002</v>
      </c>
      <c r="G15" s="37">
        <f t="shared" si="4"/>
        <v>1381.692</v>
      </c>
      <c r="H15" s="27">
        <f t="shared" si="5"/>
        <v>460.56400000000002</v>
      </c>
      <c r="I15" s="12">
        <f t="shared" si="6"/>
        <v>460.56400000000002</v>
      </c>
      <c r="J15" s="95">
        <f t="shared" si="7"/>
        <v>460.56400000000002</v>
      </c>
      <c r="K15" s="292">
        <f t="shared" si="8"/>
        <v>1381.692</v>
      </c>
      <c r="L15" s="360">
        <v>0.52</v>
      </c>
      <c r="M15" s="161">
        <f>L15*J8</f>
        <v>460.56400000000002</v>
      </c>
      <c r="N15" s="71">
        <f>L15*J8</f>
        <v>460.56400000000002</v>
      </c>
      <c r="O15" s="76">
        <f>L15*J8</f>
        <v>460.56400000000002</v>
      </c>
      <c r="P15" s="36">
        <f t="shared" si="9"/>
        <v>1381.692</v>
      </c>
      <c r="Q15" s="161">
        <f t="shared" si="10"/>
        <v>460.56400000000002</v>
      </c>
      <c r="R15" s="71">
        <f t="shared" si="11"/>
        <v>460.56400000000002</v>
      </c>
      <c r="S15" s="71">
        <f t="shared" si="12"/>
        <v>460.56400000000002</v>
      </c>
      <c r="T15" s="275">
        <f t="shared" si="13"/>
        <v>1381.692</v>
      </c>
      <c r="U15" s="263">
        <f t="shared" ref="U15:U17" si="14">G15+K15+P15+T15</f>
        <v>5526.768</v>
      </c>
    </row>
    <row r="16" spans="1:21">
      <c r="A16" s="54" t="s">
        <v>37</v>
      </c>
      <c r="B16" s="48" t="s">
        <v>55</v>
      </c>
      <c r="C16" s="2">
        <v>0.12</v>
      </c>
      <c r="D16" s="8">
        <f t="shared" si="1"/>
        <v>106.28400000000001</v>
      </c>
      <c r="E16" s="8">
        <f t="shared" si="2"/>
        <v>106.28400000000001</v>
      </c>
      <c r="F16" s="94">
        <f t="shared" si="3"/>
        <v>106.28400000000001</v>
      </c>
      <c r="G16" s="32">
        <f t="shared" si="4"/>
        <v>318.85200000000003</v>
      </c>
      <c r="H16" s="27">
        <f t="shared" si="5"/>
        <v>106.28400000000001</v>
      </c>
      <c r="I16" s="12">
        <f t="shared" si="6"/>
        <v>106.28400000000001</v>
      </c>
      <c r="J16" s="95">
        <f t="shared" si="7"/>
        <v>106.28400000000001</v>
      </c>
      <c r="K16" s="292">
        <f t="shared" si="8"/>
        <v>318.85200000000003</v>
      </c>
      <c r="L16" s="361">
        <v>0.12</v>
      </c>
      <c r="M16" s="129">
        <f>L16*J8</f>
        <v>106.28400000000001</v>
      </c>
      <c r="N16" s="70">
        <f>L16*J8</f>
        <v>106.28400000000001</v>
      </c>
      <c r="O16" s="74">
        <f>L16*J8</f>
        <v>106.28400000000001</v>
      </c>
      <c r="P16" s="34">
        <f t="shared" si="9"/>
        <v>318.85200000000003</v>
      </c>
      <c r="Q16" s="129">
        <f t="shared" si="10"/>
        <v>106.28400000000001</v>
      </c>
      <c r="R16" s="70">
        <f t="shared" si="11"/>
        <v>106.28400000000001</v>
      </c>
      <c r="S16" s="70">
        <f t="shared" si="12"/>
        <v>106.28400000000001</v>
      </c>
      <c r="T16" s="274">
        <f t="shared" si="13"/>
        <v>318.85200000000003</v>
      </c>
      <c r="U16" s="264">
        <f t="shared" si="14"/>
        <v>1275.4080000000001</v>
      </c>
    </row>
    <row r="17" spans="1:21">
      <c r="A17" s="54" t="s">
        <v>45</v>
      </c>
      <c r="B17" s="48" t="s">
        <v>59</v>
      </c>
      <c r="C17" s="2">
        <v>2.69</v>
      </c>
      <c r="D17" s="8">
        <f t="shared" si="1"/>
        <v>2382.5329999999999</v>
      </c>
      <c r="E17" s="8">
        <f t="shared" si="2"/>
        <v>2382.5329999999999</v>
      </c>
      <c r="F17" s="94">
        <f t="shared" si="3"/>
        <v>2382.5329999999999</v>
      </c>
      <c r="G17" s="32">
        <f>SUM(D17:F17)</f>
        <v>7147.5990000000002</v>
      </c>
      <c r="H17" s="27">
        <f>C17*$J$8</f>
        <v>2382.5329999999999</v>
      </c>
      <c r="I17" s="8">
        <f>C17*$J$8</f>
        <v>2382.5329999999999</v>
      </c>
      <c r="J17" s="94">
        <f t="shared" si="7"/>
        <v>2382.5329999999999</v>
      </c>
      <c r="K17" s="291">
        <f>SUM(H17:J17)</f>
        <v>7147.5990000000002</v>
      </c>
      <c r="L17" s="363">
        <v>2.69</v>
      </c>
      <c r="M17" s="129">
        <f>L17*J8</f>
        <v>2382.5329999999999</v>
      </c>
      <c r="N17" s="70">
        <f>L17*J8</f>
        <v>2382.5329999999999</v>
      </c>
      <c r="O17" s="74">
        <f>L17*J8</f>
        <v>2382.5329999999999</v>
      </c>
      <c r="P17" s="32">
        <f>SUM(M17:O17)</f>
        <v>7147.5990000000002</v>
      </c>
      <c r="Q17" s="129">
        <f>C17*$J$8</f>
        <v>2382.5329999999999</v>
      </c>
      <c r="R17" s="70">
        <f>C17*$J$8</f>
        <v>2382.5329999999999</v>
      </c>
      <c r="S17" s="70">
        <f>C17*$J$8</f>
        <v>2382.5329999999999</v>
      </c>
      <c r="T17" s="273">
        <f>SUM(Q17:S17)</f>
        <v>7147.5990000000002</v>
      </c>
      <c r="U17" s="264">
        <f t="shared" si="14"/>
        <v>28590.396000000001</v>
      </c>
    </row>
    <row r="18" spans="1:21" ht="16.5" thickBot="1">
      <c r="A18" s="54"/>
      <c r="B18" s="300"/>
      <c r="C18" s="301"/>
      <c r="D18" s="17"/>
      <c r="E18" s="17"/>
      <c r="F18" s="166"/>
      <c r="G18" s="36"/>
      <c r="H18" s="302"/>
      <c r="I18" s="17"/>
      <c r="J18" s="166"/>
      <c r="K18" s="369"/>
      <c r="L18" s="364"/>
      <c r="M18" s="308"/>
      <c r="N18" s="309"/>
      <c r="O18" s="310"/>
      <c r="P18" s="306"/>
      <c r="Q18" s="308"/>
      <c r="R18" s="309"/>
      <c r="S18" s="309"/>
      <c r="T18" s="307"/>
      <c r="U18" s="305"/>
    </row>
    <row r="19" spans="1:21" ht="20.25" customHeight="1" thickBot="1">
      <c r="A19" s="54" t="s">
        <v>106</v>
      </c>
      <c r="B19" s="51" t="s">
        <v>90</v>
      </c>
      <c r="C19" s="23"/>
      <c r="D19" s="41">
        <v>8024</v>
      </c>
      <c r="E19" s="41">
        <v>13422</v>
      </c>
      <c r="F19" s="100">
        <v>8478</v>
      </c>
      <c r="G19" s="97">
        <f t="shared" si="4"/>
        <v>29924</v>
      </c>
      <c r="H19" s="101">
        <v>22086</v>
      </c>
      <c r="I19" s="41">
        <v>24487</v>
      </c>
      <c r="J19" s="100">
        <v>9500</v>
      </c>
      <c r="K19" s="370">
        <f>SUM(H19:J19)</f>
        <v>56073</v>
      </c>
      <c r="L19" s="367"/>
      <c r="M19" s="101">
        <v>8070</v>
      </c>
      <c r="N19" s="41">
        <v>7525</v>
      </c>
      <c r="O19" s="100">
        <v>7524</v>
      </c>
      <c r="P19" s="164">
        <f>SUM(M19:O19)</f>
        <v>23119</v>
      </c>
      <c r="Q19" s="101"/>
      <c r="R19" s="41"/>
      <c r="S19" s="41"/>
      <c r="T19" s="100">
        <f>SUM(Q19:S19)</f>
        <v>0</v>
      </c>
      <c r="U19" s="164">
        <f t="shared" si="0"/>
        <v>109116</v>
      </c>
    </row>
    <row r="20" spans="1:21">
      <c r="A20" s="54"/>
      <c r="B20" s="52"/>
      <c r="C20" s="14"/>
      <c r="D20" s="15"/>
      <c r="E20" s="15"/>
      <c r="F20" s="93"/>
      <c r="G20" s="106"/>
      <c r="H20" s="107"/>
      <c r="I20" s="15"/>
      <c r="J20" s="93"/>
      <c r="K20" s="289"/>
      <c r="L20" s="365"/>
      <c r="M20" s="107"/>
      <c r="N20" s="15"/>
      <c r="O20" s="93"/>
      <c r="P20" s="106"/>
      <c r="Q20" s="107"/>
      <c r="R20" s="15"/>
      <c r="S20" s="15"/>
      <c r="T20" s="270"/>
      <c r="U20" s="263"/>
    </row>
    <row r="21" spans="1:21" ht="16.5" thickBot="1">
      <c r="A21" s="54"/>
      <c r="B21" s="50"/>
      <c r="C21" s="11"/>
      <c r="D21" s="12"/>
      <c r="E21" s="12"/>
      <c r="F21" s="95"/>
      <c r="G21" s="34"/>
      <c r="H21" s="98"/>
      <c r="I21" s="12"/>
      <c r="J21" s="95"/>
      <c r="K21" s="288"/>
      <c r="L21" s="362"/>
      <c r="M21" s="130"/>
      <c r="N21" s="72"/>
      <c r="O21" s="75"/>
      <c r="P21" s="163"/>
      <c r="Q21" s="130"/>
      <c r="R21" s="72"/>
      <c r="S21" s="72"/>
      <c r="T21" s="269"/>
      <c r="U21" s="265">
        <f t="shared" si="0"/>
        <v>0</v>
      </c>
    </row>
    <row r="22" spans="1:21" ht="16.5" thickBot="1">
      <c r="A22" s="147" t="s">
        <v>22</v>
      </c>
      <c r="B22" s="51" t="s">
        <v>23</v>
      </c>
      <c r="C22" s="23">
        <f>C23+C24+C25+C26+C27+C28+C29</f>
        <v>10.62</v>
      </c>
      <c r="D22" s="41">
        <f>SUM(D23:D34)</f>
        <v>5544.482</v>
      </c>
      <c r="E22" s="41">
        <f t="shared" ref="E22:J22" si="15">SUM(E23:E34)</f>
        <v>5544.482</v>
      </c>
      <c r="F22" s="100">
        <f t="shared" si="15"/>
        <v>5544.482</v>
      </c>
      <c r="G22" s="97">
        <f>SUM(D22:F22)</f>
        <v>16633.446</v>
      </c>
      <c r="H22" s="101">
        <f>H23+H24+H25+H26+H27+H28+H29+H34</f>
        <v>7032.482</v>
      </c>
      <c r="I22" s="41">
        <f t="shared" si="15"/>
        <v>5544.482</v>
      </c>
      <c r="J22" s="100">
        <f t="shared" si="15"/>
        <v>15118.482</v>
      </c>
      <c r="K22" s="371">
        <f>SUM(H22:J22)</f>
        <v>27695.446</v>
      </c>
      <c r="L22" s="357"/>
      <c r="M22" s="101">
        <f>SUM(M23:M34)</f>
        <v>5544.482</v>
      </c>
      <c r="N22" s="41">
        <f>SUM(N23:N34)</f>
        <v>24179.481999999996</v>
      </c>
      <c r="O22" s="100">
        <f>SUM(O23:O34)</f>
        <v>5544.482</v>
      </c>
      <c r="P22" s="97">
        <f>SUM(M22:O22)</f>
        <v>35268.445999999996</v>
      </c>
      <c r="Q22" s="101">
        <f>SUM(Q23:Q34)</f>
        <v>5544.482</v>
      </c>
      <c r="R22" s="41">
        <f>SUM(R23:R34)</f>
        <v>5544.482</v>
      </c>
      <c r="S22" s="41">
        <f>SUM(S23:S34)</f>
        <v>5544.482</v>
      </c>
      <c r="T22" s="92">
        <f>SUM(Q22:S22)</f>
        <v>16633.446</v>
      </c>
      <c r="U22" s="164">
        <f t="shared" si="0"/>
        <v>96230.783999999985</v>
      </c>
    </row>
    <row r="23" spans="1:21">
      <c r="A23" s="54" t="s">
        <v>24</v>
      </c>
      <c r="B23" s="52" t="s">
        <v>17</v>
      </c>
      <c r="C23" s="14">
        <v>2.36</v>
      </c>
      <c r="D23" s="15">
        <f t="shared" ref="D23:D32" si="16">C23*$J$8</f>
        <v>2090.252</v>
      </c>
      <c r="E23" s="15">
        <f>C23*$J$8</f>
        <v>2090.252</v>
      </c>
      <c r="F23" s="93">
        <f>C23*$J$8</f>
        <v>2090.252</v>
      </c>
      <c r="G23" s="37">
        <f>SUM(D23:F23)</f>
        <v>6270.7559999999994</v>
      </c>
      <c r="H23" s="31">
        <f>C23*$J$8</f>
        <v>2090.252</v>
      </c>
      <c r="I23" s="15">
        <f>C23*$J$8</f>
        <v>2090.252</v>
      </c>
      <c r="J23" s="93">
        <f t="shared" ref="J23:J32" si="17">C23*$J$8</f>
        <v>2090.252</v>
      </c>
      <c r="K23" s="286">
        <f>SUM(H23:J23)</f>
        <v>6270.7559999999994</v>
      </c>
      <c r="L23" s="358">
        <v>2.36</v>
      </c>
      <c r="M23" s="161">
        <f>L23*J8</f>
        <v>2090.252</v>
      </c>
      <c r="N23" s="71">
        <f>L23*J8</f>
        <v>2090.252</v>
      </c>
      <c r="O23" s="76">
        <f>L23*J8</f>
        <v>2090.252</v>
      </c>
      <c r="P23" s="37">
        <f>SUM(M23:O23)</f>
        <v>6270.7559999999994</v>
      </c>
      <c r="Q23" s="161">
        <f>C23*$J$8</f>
        <v>2090.252</v>
      </c>
      <c r="R23" s="71">
        <f>C23*$J$8</f>
        <v>2090.252</v>
      </c>
      <c r="S23" s="71">
        <f>C23*$J$8</f>
        <v>2090.252</v>
      </c>
      <c r="T23" s="272">
        <f>SUM(Q23:S23)</f>
        <v>6270.7559999999994</v>
      </c>
      <c r="U23" s="263">
        <f t="shared" si="0"/>
        <v>25083.023999999998</v>
      </c>
    </row>
    <row r="24" spans="1:21">
      <c r="A24" s="54" t="s">
        <v>25</v>
      </c>
      <c r="B24" s="48" t="s">
        <v>59</v>
      </c>
      <c r="C24" s="2">
        <v>2.69</v>
      </c>
      <c r="D24" s="8">
        <f t="shared" si="16"/>
        <v>2382.5329999999999</v>
      </c>
      <c r="E24" s="8">
        <f t="shared" ref="E24:E32" si="18">C24*$J$8</f>
        <v>2382.5329999999999</v>
      </c>
      <c r="F24" s="94">
        <f t="shared" ref="F24:F32" si="19">C24*$J$8</f>
        <v>2382.5329999999999</v>
      </c>
      <c r="G24" s="32">
        <f>SUM(D24:F24)</f>
        <v>7147.5990000000002</v>
      </c>
      <c r="H24" s="27">
        <f>C24*$J$8</f>
        <v>2382.5329999999999</v>
      </c>
      <c r="I24" s="8">
        <f>C24*$J$8</f>
        <v>2382.5329999999999</v>
      </c>
      <c r="J24" s="94">
        <f t="shared" si="17"/>
        <v>2382.5329999999999</v>
      </c>
      <c r="K24" s="291">
        <f>SUM(H24:J24)</f>
        <v>7147.5990000000002</v>
      </c>
      <c r="L24" s="363">
        <v>2.69</v>
      </c>
      <c r="M24" s="129">
        <f>L24*J8</f>
        <v>2382.5329999999999</v>
      </c>
      <c r="N24" s="70">
        <f>L24*J8</f>
        <v>2382.5329999999999</v>
      </c>
      <c r="O24" s="74">
        <f>L24*J8</f>
        <v>2382.5329999999999</v>
      </c>
      <c r="P24" s="32">
        <f>SUM(M24:O24)</f>
        <v>7147.5990000000002</v>
      </c>
      <c r="Q24" s="129">
        <f>C24*$J$8</f>
        <v>2382.5329999999999</v>
      </c>
      <c r="R24" s="70">
        <f>C24*$J$8</f>
        <v>2382.5329999999999</v>
      </c>
      <c r="S24" s="70">
        <f>C24*$J$8</f>
        <v>2382.5329999999999</v>
      </c>
      <c r="T24" s="273">
        <f>SUM(Q24:S24)</f>
        <v>7147.5990000000002</v>
      </c>
      <c r="U24" s="264">
        <f t="shared" si="0"/>
        <v>28590.396000000001</v>
      </c>
    </row>
    <row r="25" spans="1:21" ht="16.5" thickBot="1">
      <c r="A25" s="56" t="s">
        <v>26</v>
      </c>
      <c r="B25" s="50" t="s">
        <v>31</v>
      </c>
      <c r="C25" s="11">
        <v>0</v>
      </c>
      <c r="D25" s="8">
        <f t="shared" si="16"/>
        <v>0</v>
      </c>
      <c r="E25" s="8">
        <f t="shared" si="18"/>
        <v>0</v>
      </c>
      <c r="F25" s="94">
        <f t="shared" si="19"/>
        <v>0</v>
      </c>
      <c r="G25" s="34">
        <f t="shared" ref="G25:G37" si="20">SUM(D25:F25)</f>
        <v>0</v>
      </c>
      <c r="H25" s="27">
        <f>C25*J8</f>
        <v>0</v>
      </c>
      <c r="I25" s="12">
        <f>C25*J8</f>
        <v>0</v>
      </c>
      <c r="J25" s="95">
        <f>C25*J8</f>
        <v>0</v>
      </c>
      <c r="K25" s="292">
        <f t="shared" ref="K25:K37" si="21">SUM(H25:J25)</f>
        <v>0</v>
      </c>
      <c r="L25" s="361">
        <v>0</v>
      </c>
      <c r="M25" s="130">
        <f>L25*J8</f>
        <v>0</v>
      </c>
      <c r="N25" s="72">
        <f>L25*J8</f>
        <v>0</v>
      </c>
      <c r="O25" s="75">
        <f>L25*J8</f>
        <v>0</v>
      </c>
      <c r="P25" s="34">
        <f t="shared" ref="P25:P37" si="22">SUM(M25:O25)</f>
        <v>0</v>
      </c>
      <c r="Q25" s="130">
        <f>C25*J8</f>
        <v>0</v>
      </c>
      <c r="R25" s="72">
        <f>C25*J8</f>
        <v>0</v>
      </c>
      <c r="S25" s="72">
        <f>J8*C25</f>
        <v>0</v>
      </c>
      <c r="T25" s="274">
        <f t="shared" ref="T25:T37" si="23">SUM(Q25:S25)</f>
        <v>0</v>
      </c>
      <c r="U25" s="265">
        <f t="shared" si="0"/>
        <v>0</v>
      </c>
    </row>
    <row r="26" spans="1:21" ht="21.75" customHeight="1" thickBot="1">
      <c r="A26" s="57" t="s">
        <v>27</v>
      </c>
      <c r="B26" s="51" t="s">
        <v>53</v>
      </c>
      <c r="C26" s="99">
        <v>4.3600000000000003</v>
      </c>
      <c r="D26" s="41">
        <v>0</v>
      </c>
      <c r="E26" s="41">
        <v>0</v>
      </c>
      <c r="F26" s="100"/>
      <c r="G26" s="97">
        <f t="shared" si="20"/>
        <v>0</v>
      </c>
      <c r="H26" s="101">
        <v>1488</v>
      </c>
      <c r="I26" s="41">
        <v>0</v>
      </c>
      <c r="J26" s="100">
        <v>9574</v>
      </c>
      <c r="K26" s="371">
        <f t="shared" si="21"/>
        <v>11062</v>
      </c>
      <c r="L26" s="357">
        <v>4.71</v>
      </c>
      <c r="M26" s="101">
        <v>0</v>
      </c>
      <c r="N26" s="41">
        <v>18635</v>
      </c>
      <c r="O26" s="100">
        <v>0</v>
      </c>
      <c r="P26" s="97">
        <f t="shared" si="22"/>
        <v>18635</v>
      </c>
      <c r="Q26" s="101"/>
      <c r="R26" s="41"/>
      <c r="S26" s="41"/>
      <c r="T26" s="92">
        <f t="shared" si="23"/>
        <v>0</v>
      </c>
      <c r="U26" s="164">
        <f t="shared" si="0"/>
        <v>29697</v>
      </c>
    </row>
    <row r="27" spans="1:21">
      <c r="A27" s="58" t="s">
        <v>39</v>
      </c>
      <c r="B27" s="52" t="s">
        <v>54</v>
      </c>
      <c r="C27" s="14">
        <v>0.52</v>
      </c>
      <c r="D27" s="15">
        <f t="shared" si="16"/>
        <v>460.56400000000002</v>
      </c>
      <c r="E27" s="15">
        <f t="shared" si="18"/>
        <v>460.56400000000002</v>
      </c>
      <c r="F27" s="93">
        <f t="shared" si="19"/>
        <v>460.56400000000002</v>
      </c>
      <c r="G27" s="37">
        <f t="shared" si="20"/>
        <v>1381.692</v>
      </c>
      <c r="H27" s="27">
        <f t="shared" ref="H27:H32" si="24">C27*$J$8</f>
        <v>460.56400000000002</v>
      </c>
      <c r="I27" s="12">
        <f t="shared" ref="I27:I32" si="25">C27*$J$8</f>
        <v>460.56400000000002</v>
      </c>
      <c r="J27" s="95">
        <f t="shared" si="17"/>
        <v>460.56400000000002</v>
      </c>
      <c r="K27" s="292">
        <f t="shared" si="21"/>
        <v>1381.692</v>
      </c>
      <c r="L27" s="360">
        <v>0.52</v>
      </c>
      <c r="M27" s="161">
        <f>L27*J8</f>
        <v>460.56400000000002</v>
      </c>
      <c r="N27" s="71">
        <f>L27*J8</f>
        <v>460.56400000000002</v>
      </c>
      <c r="O27" s="76">
        <f>L27*J8</f>
        <v>460.56400000000002</v>
      </c>
      <c r="P27" s="36">
        <f t="shared" si="22"/>
        <v>1381.692</v>
      </c>
      <c r="Q27" s="161">
        <f t="shared" ref="Q27:Q32" si="26">C27*$J$8</f>
        <v>460.56400000000002</v>
      </c>
      <c r="R27" s="71">
        <f t="shared" ref="R27:R32" si="27">C27*$J$8</f>
        <v>460.56400000000002</v>
      </c>
      <c r="S27" s="71">
        <f t="shared" ref="S27:S32" si="28">C27*$J$8</f>
        <v>460.56400000000002</v>
      </c>
      <c r="T27" s="275">
        <f t="shared" si="23"/>
        <v>1381.692</v>
      </c>
      <c r="U27" s="263">
        <f t="shared" si="0"/>
        <v>5526.768</v>
      </c>
    </row>
    <row r="28" spans="1:21">
      <c r="A28" s="54" t="s">
        <v>40</v>
      </c>
      <c r="B28" s="48" t="s">
        <v>55</v>
      </c>
      <c r="C28" s="2">
        <v>0.12</v>
      </c>
      <c r="D28" s="8">
        <f t="shared" si="16"/>
        <v>106.28400000000001</v>
      </c>
      <c r="E28" s="8">
        <f t="shared" si="18"/>
        <v>106.28400000000001</v>
      </c>
      <c r="F28" s="94">
        <f t="shared" si="19"/>
        <v>106.28400000000001</v>
      </c>
      <c r="G28" s="32">
        <f t="shared" si="20"/>
        <v>318.85200000000003</v>
      </c>
      <c r="H28" s="27">
        <f t="shared" si="24"/>
        <v>106.28400000000001</v>
      </c>
      <c r="I28" s="12">
        <f t="shared" si="25"/>
        <v>106.28400000000001</v>
      </c>
      <c r="J28" s="95">
        <f t="shared" si="17"/>
        <v>106.28400000000001</v>
      </c>
      <c r="K28" s="292">
        <f t="shared" si="21"/>
        <v>318.85200000000003</v>
      </c>
      <c r="L28" s="361">
        <v>0.12</v>
      </c>
      <c r="M28" s="129">
        <f>L28*J8</f>
        <v>106.28400000000001</v>
      </c>
      <c r="N28" s="70">
        <f>L28*J8</f>
        <v>106.28400000000001</v>
      </c>
      <c r="O28" s="74">
        <f>L28*J8</f>
        <v>106.28400000000001</v>
      </c>
      <c r="P28" s="34">
        <f t="shared" si="22"/>
        <v>318.85200000000003</v>
      </c>
      <c r="Q28" s="129">
        <f t="shared" si="26"/>
        <v>106.28400000000001</v>
      </c>
      <c r="R28" s="70">
        <f t="shared" si="27"/>
        <v>106.28400000000001</v>
      </c>
      <c r="S28" s="70">
        <f t="shared" si="28"/>
        <v>106.28400000000001</v>
      </c>
      <c r="T28" s="274">
        <f t="shared" si="23"/>
        <v>318.85200000000003</v>
      </c>
      <c r="U28" s="264">
        <f t="shared" si="0"/>
        <v>1275.4080000000001</v>
      </c>
    </row>
    <row r="29" spans="1:21">
      <c r="A29" s="54" t="s">
        <v>41</v>
      </c>
      <c r="B29" s="48" t="s">
        <v>28</v>
      </c>
      <c r="C29" s="2">
        <v>0.56999999999999995</v>
      </c>
      <c r="D29" s="8">
        <f t="shared" si="16"/>
        <v>504.84899999999999</v>
      </c>
      <c r="E29" s="8">
        <f t="shared" si="18"/>
        <v>504.84899999999999</v>
      </c>
      <c r="F29" s="94">
        <f t="shared" si="19"/>
        <v>504.84899999999999</v>
      </c>
      <c r="G29" s="32">
        <f t="shared" si="20"/>
        <v>1514.547</v>
      </c>
      <c r="H29" s="27">
        <f t="shared" si="24"/>
        <v>504.84899999999999</v>
      </c>
      <c r="I29" s="8">
        <f t="shared" si="25"/>
        <v>504.84899999999999</v>
      </c>
      <c r="J29" s="94">
        <f t="shared" si="17"/>
        <v>504.84899999999999</v>
      </c>
      <c r="K29" s="292">
        <f t="shared" si="21"/>
        <v>1514.547</v>
      </c>
      <c r="L29" s="361">
        <v>0.56999999999999995</v>
      </c>
      <c r="M29" s="129">
        <f>L29*J8</f>
        <v>504.84899999999999</v>
      </c>
      <c r="N29" s="70">
        <f>L29*J8</f>
        <v>504.84899999999999</v>
      </c>
      <c r="O29" s="74">
        <f>L29*J8</f>
        <v>504.84899999999999</v>
      </c>
      <c r="P29" s="34">
        <f t="shared" si="22"/>
        <v>1514.547</v>
      </c>
      <c r="Q29" s="129">
        <f t="shared" si="26"/>
        <v>504.84899999999999</v>
      </c>
      <c r="R29" s="70">
        <f t="shared" si="27"/>
        <v>504.84899999999999</v>
      </c>
      <c r="S29" s="70">
        <f t="shared" si="28"/>
        <v>504.84899999999999</v>
      </c>
      <c r="T29" s="274">
        <f t="shared" si="23"/>
        <v>1514.547</v>
      </c>
      <c r="U29" s="264">
        <f t="shared" si="0"/>
        <v>6058.1880000000001</v>
      </c>
    </row>
    <row r="30" spans="1:21">
      <c r="A30" s="54" t="s">
        <v>42</v>
      </c>
      <c r="B30" s="48" t="s">
        <v>36</v>
      </c>
      <c r="C30" s="2">
        <v>0</v>
      </c>
      <c r="D30" s="8">
        <f t="shared" si="16"/>
        <v>0</v>
      </c>
      <c r="E30" s="8">
        <f t="shared" si="18"/>
        <v>0</v>
      </c>
      <c r="F30" s="94">
        <f t="shared" si="19"/>
        <v>0</v>
      </c>
      <c r="G30" s="32">
        <f t="shared" si="20"/>
        <v>0</v>
      </c>
      <c r="H30" s="27">
        <f t="shared" si="24"/>
        <v>0</v>
      </c>
      <c r="I30" s="8">
        <f t="shared" si="25"/>
        <v>0</v>
      </c>
      <c r="J30" s="94">
        <f t="shared" si="17"/>
        <v>0</v>
      </c>
      <c r="K30" s="292">
        <f t="shared" si="21"/>
        <v>0</v>
      </c>
      <c r="L30" s="361"/>
      <c r="M30" s="129">
        <f t="shared" ref="M30:M32" si="29">C30*$J$8</f>
        <v>0</v>
      </c>
      <c r="N30" s="70">
        <f t="shared" ref="N30:N32" si="30">C30*$J$8</f>
        <v>0</v>
      </c>
      <c r="O30" s="74">
        <f t="shared" ref="O30:O32" si="31">C30*$J$8</f>
        <v>0</v>
      </c>
      <c r="P30" s="34">
        <f t="shared" si="22"/>
        <v>0</v>
      </c>
      <c r="Q30" s="129">
        <f t="shared" si="26"/>
        <v>0</v>
      </c>
      <c r="R30" s="70">
        <f t="shared" si="27"/>
        <v>0</v>
      </c>
      <c r="S30" s="70">
        <f t="shared" si="28"/>
        <v>0</v>
      </c>
      <c r="T30" s="274">
        <f t="shared" si="23"/>
        <v>0</v>
      </c>
      <c r="U30" s="264">
        <f t="shared" si="0"/>
        <v>0</v>
      </c>
    </row>
    <row r="31" spans="1:21">
      <c r="A31" s="54" t="s">
        <v>43</v>
      </c>
      <c r="B31" s="48" t="s">
        <v>38</v>
      </c>
      <c r="C31" s="2">
        <v>0</v>
      </c>
      <c r="D31" s="8">
        <f t="shared" si="16"/>
        <v>0</v>
      </c>
      <c r="E31" s="8">
        <f t="shared" si="18"/>
        <v>0</v>
      </c>
      <c r="F31" s="94">
        <f t="shared" si="19"/>
        <v>0</v>
      </c>
      <c r="G31" s="32">
        <f t="shared" si="20"/>
        <v>0</v>
      </c>
      <c r="H31" s="27">
        <f t="shared" si="24"/>
        <v>0</v>
      </c>
      <c r="I31" s="8">
        <f t="shared" si="25"/>
        <v>0</v>
      </c>
      <c r="J31" s="94">
        <f t="shared" si="17"/>
        <v>0</v>
      </c>
      <c r="K31" s="292">
        <f t="shared" si="21"/>
        <v>0</v>
      </c>
      <c r="L31" s="361"/>
      <c r="M31" s="129">
        <f t="shared" si="29"/>
        <v>0</v>
      </c>
      <c r="N31" s="70">
        <f t="shared" si="30"/>
        <v>0</v>
      </c>
      <c r="O31" s="74">
        <f t="shared" si="31"/>
        <v>0</v>
      </c>
      <c r="P31" s="34">
        <f t="shared" si="22"/>
        <v>0</v>
      </c>
      <c r="Q31" s="129">
        <f t="shared" si="26"/>
        <v>0</v>
      </c>
      <c r="R31" s="70">
        <f t="shared" si="27"/>
        <v>0</v>
      </c>
      <c r="S31" s="70">
        <f t="shared" si="28"/>
        <v>0</v>
      </c>
      <c r="T31" s="274">
        <f t="shared" si="23"/>
        <v>0</v>
      </c>
      <c r="U31" s="264">
        <f t="shared" si="0"/>
        <v>0</v>
      </c>
    </row>
    <row r="32" spans="1:21">
      <c r="A32" s="54" t="s">
        <v>44</v>
      </c>
      <c r="B32" s="48" t="s">
        <v>33</v>
      </c>
      <c r="C32" s="2"/>
      <c r="D32" s="8">
        <f t="shared" si="16"/>
        <v>0</v>
      </c>
      <c r="E32" s="8">
        <f t="shared" si="18"/>
        <v>0</v>
      </c>
      <c r="F32" s="94">
        <f t="shared" si="19"/>
        <v>0</v>
      </c>
      <c r="G32" s="32">
        <f t="shared" si="20"/>
        <v>0</v>
      </c>
      <c r="H32" s="27">
        <f t="shared" si="24"/>
        <v>0</v>
      </c>
      <c r="I32" s="8">
        <f t="shared" si="25"/>
        <v>0</v>
      </c>
      <c r="J32" s="94">
        <f t="shared" si="17"/>
        <v>0</v>
      </c>
      <c r="K32" s="292">
        <f t="shared" si="21"/>
        <v>0</v>
      </c>
      <c r="L32" s="361"/>
      <c r="M32" s="129">
        <f t="shared" si="29"/>
        <v>0</v>
      </c>
      <c r="N32" s="70">
        <f t="shared" si="30"/>
        <v>0</v>
      </c>
      <c r="O32" s="74">
        <f t="shared" si="31"/>
        <v>0</v>
      </c>
      <c r="P32" s="34">
        <f t="shared" si="22"/>
        <v>0</v>
      </c>
      <c r="Q32" s="129">
        <f t="shared" si="26"/>
        <v>0</v>
      </c>
      <c r="R32" s="70">
        <f t="shared" si="27"/>
        <v>0</v>
      </c>
      <c r="S32" s="70">
        <f t="shared" si="28"/>
        <v>0</v>
      </c>
      <c r="T32" s="274">
        <f t="shared" si="23"/>
        <v>0</v>
      </c>
      <c r="U32" s="264">
        <f t="shared" si="0"/>
        <v>0</v>
      </c>
    </row>
    <row r="33" spans="1:22">
      <c r="A33" s="54" t="s">
        <v>46</v>
      </c>
      <c r="B33" s="48" t="s">
        <v>29</v>
      </c>
      <c r="C33" s="2"/>
      <c r="D33" s="8"/>
      <c r="E33" s="8"/>
      <c r="F33" s="94"/>
      <c r="G33" s="32">
        <f t="shared" si="20"/>
        <v>0</v>
      </c>
      <c r="H33" s="28"/>
      <c r="I33" s="8"/>
      <c r="J33" s="94"/>
      <c r="K33" s="292">
        <f t="shared" si="21"/>
        <v>0</v>
      </c>
      <c r="L33" s="361"/>
      <c r="M33" s="129"/>
      <c r="N33" s="70"/>
      <c r="O33" s="74"/>
      <c r="P33" s="34">
        <f t="shared" si="22"/>
        <v>0</v>
      </c>
      <c r="Q33" s="129"/>
      <c r="R33" s="70"/>
      <c r="S33" s="70"/>
      <c r="T33" s="274">
        <f t="shared" si="23"/>
        <v>0</v>
      </c>
      <c r="U33" s="264">
        <f t="shared" si="0"/>
        <v>0</v>
      </c>
    </row>
    <row r="34" spans="1:22">
      <c r="A34" s="54" t="s">
        <v>58</v>
      </c>
      <c r="B34" s="48" t="s">
        <v>30</v>
      </c>
      <c r="C34" s="2"/>
      <c r="D34" s="8">
        <f>SUM(D37:D37)</f>
        <v>0</v>
      </c>
      <c r="E34" s="8">
        <f>SUM(E37:E37)</f>
        <v>0</v>
      </c>
      <c r="F34" s="94">
        <f>SUM(F37:F37)</f>
        <v>0</v>
      </c>
      <c r="G34" s="32">
        <f t="shared" si="20"/>
        <v>0</v>
      </c>
      <c r="H34" s="27">
        <f>SUM(H37:H37)</f>
        <v>0</v>
      </c>
      <c r="I34" s="8">
        <f>SUM(I37:I37)</f>
        <v>0</v>
      </c>
      <c r="J34" s="94">
        <f>SUM(J37:J37)</f>
        <v>0</v>
      </c>
      <c r="K34" s="292">
        <f t="shared" si="21"/>
        <v>0</v>
      </c>
      <c r="L34" s="361"/>
      <c r="M34" s="129">
        <f>SUM(M37:M37)</f>
        <v>0</v>
      </c>
      <c r="N34" s="70">
        <f>SUM(N37:N37)</f>
        <v>0</v>
      </c>
      <c r="O34" s="74">
        <f>SUM(O36:O37)</f>
        <v>0</v>
      </c>
      <c r="P34" s="34">
        <f t="shared" si="22"/>
        <v>0</v>
      </c>
      <c r="Q34" s="129">
        <f>SUM(Q37:Q37)</f>
        <v>0</v>
      </c>
      <c r="R34" s="70">
        <f>SUM(R37:R37)</f>
        <v>0</v>
      </c>
      <c r="S34" s="70">
        <f>SUM(S37:S37)</f>
        <v>0</v>
      </c>
      <c r="T34" s="274">
        <f t="shared" si="23"/>
        <v>0</v>
      </c>
      <c r="U34" s="264">
        <f t="shared" si="0"/>
        <v>0</v>
      </c>
    </row>
    <row r="35" spans="1:22">
      <c r="A35" s="54"/>
      <c r="B35" s="48" t="s">
        <v>56</v>
      </c>
      <c r="C35" s="2"/>
      <c r="D35" s="8"/>
      <c r="E35" s="8"/>
      <c r="F35" s="94"/>
      <c r="G35" s="32">
        <f t="shared" si="20"/>
        <v>0</v>
      </c>
      <c r="H35" s="28"/>
      <c r="I35" s="8"/>
      <c r="J35" s="94"/>
      <c r="K35" s="292">
        <f t="shared" si="21"/>
        <v>0</v>
      </c>
      <c r="L35" s="361"/>
      <c r="M35" s="129"/>
      <c r="N35" s="70"/>
      <c r="O35" s="74"/>
      <c r="P35" s="34">
        <f t="shared" si="22"/>
        <v>0</v>
      </c>
      <c r="Q35" s="129"/>
      <c r="R35" s="70"/>
      <c r="S35" s="70"/>
      <c r="T35" s="274">
        <f t="shared" si="23"/>
        <v>0</v>
      </c>
      <c r="U35" s="264">
        <f t="shared" si="0"/>
        <v>0</v>
      </c>
    </row>
    <row r="36" spans="1:22">
      <c r="A36" s="54"/>
      <c r="B36" s="48" t="s">
        <v>77</v>
      </c>
      <c r="C36" s="2"/>
      <c r="D36" s="8"/>
      <c r="E36" s="8"/>
      <c r="F36" s="94"/>
      <c r="G36" s="32"/>
      <c r="H36" s="28"/>
      <c r="I36" s="8"/>
      <c r="J36" s="94"/>
      <c r="K36" s="292"/>
      <c r="L36" s="361"/>
      <c r="M36" s="129"/>
      <c r="N36" s="70"/>
      <c r="O36" s="74"/>
      <c r="P36" s="34"/>
      <c r="Q36" s="129"/>
      <c r="R36" s="70"/>
      <c r="S36" s="70"/>
      <c r="T36" s="274"/>
      <c r="U36" s="264">
        <f t="shared" si="0"/>
        <v>0</v>
      </c>
    </row>
    <row r="37" spans="1:22" ht="16.5" thickBot="1">
      <c r="A37" s="80"/>
      <c r="B37" s="50" t="s">
        <v>73</v>
      </c>
      <c r="C37" s="11"/>
      <c r="D37" s="12"/>
      <c r="E37" s="12"/>
      <c r="F37" s="95"/>
      <c r="G37" s="165">
        <f t="shared" si="20"/>
        <v>0</v>
      </c>
      <c r="H37" s="98"/>
      <c r="I37" s="12"/>
      <c r="J37" s="95"/>
      <c r="K37" s="296">
        <f t="shared" si="21"/>
        <v>0</v>
      </c>
      <c r="L37" s="361"/>
      <c r="M37" s="130"/>
      <c r="N37" s="72"/>
      <c r="O37" s="75"/>
      <c r="P37" s="34">
        <f t="shared" si="22"/>
        <v>0</v>
      </c>
      <c r="Q37" s="130"/>
      <c r="R37" s="72"/>
      <c r="S37" s="72"/>
      <c r="T37" s="274">
        <f t="shared" si="23"/>
        <v>0</v>
      </c>
      <c r="U37" s="266">
        <f t="shared" si="0"/>
        <v>0</v>
      </c>
    </row>
    <row r="38" spans="1:22" ht="22.5" customHeight="1" thickBot="1">
      <c r="A38" s="83"/>
      <c r="B38" s="23" t="s">
        <v>57</v>
      </c>
      <c r="C38" s="23"/>
      <c r="D38" s="41">
        <v>-5338</v>
      </c>
      <c r="E38" s="41"/>
      <c r="F38" s="41"/>
      <c r="G38" s="42">
        <f>G19-G22</f>
        <v>13290.554</v>
      </c>
      <c r="H38" s="41"/>
      <c r="I38" s="41"/>
      <c r="J38" s="41"/>
      <c r="K38" s="92">
        <f>K19-K22</f>
        <v>28377.554</v>
      </c>
      <c r="L38" s="357"/>
      <c r="M38" s="101"/>
      <c r="N38" s="41"/>
      <c r="O38" s="100"/>
      <c r="P38" s="97">
        <f>P19-P22</f>
        <v>-12149.445999999996</v>
      </c>
      <c r="Q38" s="101"/>
      <c r="R38" s="101"/>
      <c r="S38" s="41"/>
      <c r="T38" s="42">
        <f>T19-T22</f>
        <v>-16633.446</v>
      </c>
      <c r="U38" s="43">
        <f t="shared" si="0"/>
        <v>12885.216000000004</v>
      </c>
      <c r="V38" s="19"/>
    </row>
    <row r="40" spans="1:22">
      <c r="F40" s="19"/>
      <c r="K40" s="19"/>
      <c r="L40" s="19"/>
      <c r="M40" s="212"/>
      <c r="N40" s="19"/>
      <c r="P40" s="380">
        <f>D38+G38+K38+P38</f>
        <v>24180.662000000004</v>
      </c>
      <c r="U40" s="19">
        <f>U38+D38</f>
        <v>7547.216000000004</v>
      </c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57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1"/>
  <sheetViews>
    <sheetView topLeftCell="D9" workbookViewId="0">
      <selection activeCell="O25" sqref="O25"/>
    </sheetView>
  </sheetViews>
  <sheetFormatPr defaultRowHeight="15.75"/>
  <cols>
    <col min="1" max="1" width="5.7109375" style="1" customWidth="1"/>
    <col min="2" max="2" width="42.28515625" style="1" customWidth="1"/>
    <col min="3" max="3" width="9.140625" style="1" customWidth="1"/>
    <col min="4" max="4" width="10.140625" style="1" customWidth="1"/>
    <col min="5" max="5" width="10.7109375" style="1" customWidth="1"/>
    <col min="6" max="6" width="11" style="1" customWidth="1"/>
    <col min="7" max="7" width="12" style="1" customWidth="1"/>
    <col min="8" max="9" width="9.28515625" style="1" customWidth="1"/>
    <col min="10" max="10" width="10" style="1" customWidth="1"/>
    <col min="11" max="12" width="12.85546875" style="1" customWidth="1"/>
    <col min="13" max="13" width="9.140625" style="1" customWidth="1"/>
    <col min="14" max="14" width="10.5703125" style="1" customWidth="1"/>
    <col min="15" max="15" width="10.140625" style="1" customWidth="1"/>
    <col min="16" max="16" width="13.140625" style="1" customWidth="1"/>
    <col min="17" max="17" width="11.7109375" style="1" hidden="1" customWidth="1"/>
    <col min="18" max="18" width="9.140625" style="1" hidden="1" customWidth="1"/>
    <col min="19" max="19" width="10.28515625" style="1" hidden="1" customWidth="1"/>
    <col min="20" max="20" width="11.5703125" style="1" hidden="1" customWidth="1"/>
    <col min="21" max="21" width="12.5703125" style="1" hidden="1" customWidth="1"/>
    <col min="22" max="23" width="9.140625" style="1" customWidth="1"/>
    <col min="24" max="16384" width="9.140625" style="1"/>
  </cols>
  <sheetData>
    <row r="2" spans="1:21">
      <c r="J2" s="168"/>
      <c r="K2" s="1" t="s">
        <v>92</v>
      </c>
    </row>
    <row r="3" spans="1:21">
      <c r="J3" s="168"/>
      <c r="K3" s="1" t="s">
        <v>93</v>
      </c>
      <c r="Q3" s="1" t="s">
        <v>92</v>
      </c>
    </row>
    <row r="4" spans="1:21">
      <c r="E4" s="168"/>
      <c r="J4" s="168"/>
      <c r="K4" s="143" t="s">
        <v>94</v>
      </c>
      <c r="L4" s="168"/>
      <c r="Q4" s="1" t="s">
        <v>93</v>
      </c>
    </row>
    <row r="5" spans="1:21">
      <c r="A5" s="381" t="s">
        <v>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37"/>
      <c r="Q5" s="143" t="s">
        <v>94</v>
      </c>
    </row>
    <row r="6" spans="1:21">
      <c r="A6" s="381" t="s">
        <v>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</row>
    <row r="7" spans="1:21">
      <c r="A7" s="381" t="s">
        <v>111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 ht="16.5" thickBot="1">
      <c r="B8" s="1" t="s">
        <v>48</v>
      </c>
      <c r="J8" s="1">
        <v>897.1</v>
      </c>
    </row>
    <row r="9" spans="1:21" ht="27.75" customHeight="1" thickBot="1">
      <c r="A9" s="57"/>
      <c r="B9" s="158" t="s">
        <v>2</v>
      </c>
      <c r="C9" s="112" t="s">
        <v>3</v>
      </c>
      <c r="D9" s="112" t="s">
        <v>4</v>
      </c>
      <c r="E9" s="112" t="s">
        <v>5</v>
      </c>
      <c r="F9" s="159" t="s">
        <v>6</v>
      </c>
      <c r="G9" s="194" t="s">
        <v>7</v>
      </c>
      <c r="H9" s="189" t="s">
        <v>8</v>
      </c>
      <c r="I9" s="112" t="s">
        <v>9</v>
      </c>
      <c r="J9" s="159" t="s">
        <v>10</v>
      </c>
      <c r="K9" s="378" t="s">
        <v>11</v>
      </c>
      <c r="L9" s="366" t="s">
        <v>116</v>
      </c>
      <c r="M9" s="155" t="s">
        <v>65</v>
      </c>
      <c r="N9" s="131" t="s">
        <v>66</v>
      </c>
      <c r="O9" s="192" t="s">
        <v>67</v>
      </c>
      <c r="P9" s="181" t="s">
        <v>68</v>
      </c>
      <c r="Q9" s="155" t="s">
        <v>69</v>
      </c>
      <c r="R9" s="131" t="s">
        <v>70</v>
      </c>
      <c r="S9" s="131" t="s">
        <v>71</v>
      </c>
      <c r="T9" s="140" t="s">
        <v>72</v>
      </c>
      <c r="U9" s="150" t="s">
        <v>78</v>
      </c>
    </row>
    <row r="10" spans="1:21" ht="16.5" thickBot="1">
      <c r="A10" s="151" t="s">
        <v>12</v>
      </c>
      <c r="B10" s="79" t="s">
        <v>13</v>
      </c>
      <c r="C10" s="318">
        <f>C17+C16+C15+C14+C13+C12+C11</f>
        <v>15</v>
      </c>
      <c r="D10" s="63">
        <f>D11+D12+D13+D14+D15+D16+D17</f>
        <v>13456.500000000002</v>
      </c>
      <c r="E10" s="63">
        <f>E11+E12+E13+E14+E15+E16+E17</f>
        <v>13456.500000000002</v>
      </c>
      <c r="F10" s="63">
        <f>F11+F12+F13+F14+F15+F16+F17</f>
        <v>13456.500000000002</v>
      </c>
      <c r="G10" s="119">
        <f>F10+E10+D10</f>
        <v>40369.500000000007</v>
      </c>
      <c r="H10" s="121">
        <f>H11+H12+H13+H14+H15+H16+H17</f>
        <v>13456.500000000002</v>
      </c>
      <c r="I10" s="121">
        <f>I11+I12+I13+I14+I15+I16+I17</f>
        <v>13456.500000000002</v>
      </c>
      <c r="J10" s="121">
        <f>J11+J12+J13+J14+J15+J16+J17</f>
        <v>13456.500000000002</v>
      </c>
      <c r="K10" s="349">
        <f>J10+I10+H10</f>
        <v>40369.500000000007</v>
      </c>
      <c r="L10" s="357">
        <f>L11+L12+L13+L14+L15+L16+L17</f>
        <v>15.499999999999996</v>
      </c>
      <c r="M10" s="121">
        <f>M11+M12+M13+M14+M15+M16+M17</f>
        <v>13905.050000000001</v>
      </c>
      <c r="N10" s="121">
        <f>N11+N12+N13+N14+N15+N16+N17</f>
        <v>13905.050000000001</v>
      </c>
      <c r="O10" s="121">
        <f>O11+O12+O13+O14+O15+O16+O17</f>
        <v>13905.050000000001</v>
      </c>
      <c r="P10" s="119">
        <f>O10+N10+M10</f>
        <v>41715.15</v>
      </c>
      <c r="Q10" s="121">
        <f>Q11+Q12+Q13+Q14+Q15+Q16+Q17</f>
        <v>13456.500000000002</v>
      </c>
      <c r="R10" s="121">
        <f>R11+R12+R13+R14+R15+R16+R17</f>
        <v>13456.500000000002</v>
      </c>
      <c r="S10" s="121">
        <f>S11+S12+S13+S14+S15+S16+S17</f>
        <v>13456.500000000002</v>
      </c>
      <c r="T10" s="92">
        <f>S10+R10+Q10</f>
        <v>40369.500000000007</v>
      </c>
      <c r="U10" s="197">
        <f>T10+P10+K10+G10</f>
        <v>162823.65000000002</v>
      </c>
    </row>
    <row r="11" spans="1:21">
      <c r="A11" s="147" t="s">
        <v>14</v>
      </c>
      <c r="B11" s="52" t="s">
        <v>15</v>
      </c>
      <c r="C11" s="154">
        <v>6.02</v>
      </c>
      <c r="D11" s="15">
        <f>C11*$J$8</f>
        <v>5400.5419999999995</v>
      </c>
      <c r="E11" s="15">
        <f>C11*$J$8</f>
        <v>5400.5419999999995</v>
      </c>
      <c r="F11" s="93">
        <f>C11*$J$8</f>
        <v>5400.5419999999995</v>
      </c>
      <c r="G11" s="118">
        <f>SUM(D11:F11)</f>
        <v>16201.625999999998</v>
      </c>
      <c r="H11" s="31">
        <f>C11*$J$8</f>
        <v>5400.5419999999995</v>
      </c>
      <c r="I11" s="15">
        <f>C11*$J$8</f>
        <v>5400.5419999999995</v>
      </c>
      <c r="J11" s="93">
        <f>C11*$J$8</f>
        <v>5400.5419999999995</v>
      </c>
      <c r="K11" s="347">
        <f>SUM(H11:J11)</f>
        <v>16201.625999999998</v>
      </c>
      <c r="L11" s="365">
        <v>6.52</v>
      </c>
      <c r="M11" s="161">
        <f>L11*J8</f>
        <v>5849.0919999999996</v>
      </c>
      <c r="N11" s="71">
        <f>L11*J8</f>
        <v>5849.0919999999996</v>
      </c>
      <c r="O11" s="76">
        <f>L11*J8</f>
        <v>5849.0919999999996</v>
      </c>
      <c r="P11" s="127">
        <f>SUM(M11:O11)</f>
        <v>17547.275999999998</v>
      </c>
      <c r="Q11" s="161">
        <f>C11*$J$8</f>
        <v>5400.5419999999995</v>
      </c>
      <c r="R11" s="71">
        <f>C11*$J$8</f>
        <v>5400.5419999999995</v>
      </c>
      <c r="S11" s="71">
        <f>C11*$J$8</f>
        <v>5400.5419999999995</v>
      </c>
      <c r="T11" s="270">
        <f>SUM(Q11:S11)</f>
        <v>16201.625999999998</v>
      </c>
      <c r="U11" s="263">
        <f t="shared" ref="U11:U38" si="0">G11+K11+P11+T11</f>
        <v>66152.153999999995</v>
      </c>
    </row>
    <row r="12" spans="1:21">
      <c r="A12" s="147" t="s">
        <v>16</v>
      </c>
      <c r="B12" s="48" t="s">
        <v>17</v>
      </c>
      <c r="C12" s="3">
        <v>3.04</v>
      </c>
      <c r="D12" s="8">
        <f t="shared" ref="D12:D17" si="1">C12*$J$8</f>
        <v>2727.1840000000002</v>
      </c>
      <c r="E12" s="8">
        <f t="shared" ref="E12:E17" si="2">C12*$J$8</f>
        <v>2727.1840000000002</v>
      </c>
      <c r="F12" s="94">
        <f t="shared" ref="F12:F17" si="3">C12*$J$8</f>
        <v>2727.1840000000002</v>
      </c>
      <c r="G12" s="116">
        <f t="shared" ref="G12:G18" si="4">SUM(D12:F12)</f>
        <v>8181.5520000000006</v>
      </c>
      <c r="H12" s="27">
        <f t="shared" ref="H12:H16" si="5">C12*$J$8</f>
        <v>2727.1840000000002</v>
      </c>
      <c r="I12" s="8">
        <f t="shared" ref="I12:I14" si="6">C12*$J$8</f>
        <v>2727.1840000000002</v>
      </c>
      <c r="J12" s="94">
        <f t="shared" ref="J12:J17" si="7">C12*$J$8</f>
        <v>2727.1840000000002</v>
      </c>
      <c r="K12" s="340">
        <f t="shared" ref="K12:K16" si="8">SUM(H12:J12)</f>
        <v>8181.5520000000006</v>
      </c>
      <c r="L12" s="359">
        <v>3.04</v>
      </c>
      <c r="M12" s="129">
        <f>L12*J8</f>
        <v>2727.1840000000002</v>
      </c>
      <c r="N12" s="70">
        <f>L12*J8</f>
        <v>2727.1840000000002</v>
      </c>
      <c r="O12" s="74">
        <f>L12*J8</f>
        <v>2727.1840000000002</v>
      </c>
      <c r="P12" s="182">
        <f t="shared" ref="P12:P16" si="9">SUM(M12:O12)</f>
        <v>8181.5520000000006</v>
      </c>
      <c r="Q12" s="129">
        <f t="shared" ref="Q12:Q16" si="10">C12*$J$8</f>
        <v>2727.1840000000002</v>
      </c>
      <c r="R12" s="70">
        <f t="shared" ref="R12:R16" si="11">C12*$J$8</f>
        <v>2727.1840000000002</v>
      </c>
      <c r="S12" s="70">
        <f t="shared" ref="S12:S16" si="12">C12*$J$8</f>
        <v>2727.1840000000002</v>
      </c>
      <c r="T12" s="268">
        <f t="shared" ref="T12:T16" si="13">SUM(Q12:S12)</f>
        <v>8181.5520000000006</v>
      </c>
      <c r="U12" s="264">
        <f t="shared" si="0"/>
        <v>32726.208000000002</v>
      </c>
    </row>
    <row r="13" spans="1:21">
      <c r="A13" s="147" t="s">
        <v>18</v>
      </c>
      <c r="B13" s="48" t="s">
        <v>31</v>
      </c>
      <c r="C13" s="3">
        <v>1.86</v>
      </c>
      <c r="D13" s="8">
        <f t="shared" si="1"/>
        <v>1668.6060000000002</v>
      </c>
      <c r="E13" s="8">
        <f t="shared" si="2"/>
        <v>1668.6060000000002</v>
      </c>
      <c r="F13" s="94">
        <f t="shared" si="3"/>
        <v>1668.6060000000002</v>
      </c>
      <c r="G13" s="116">
        <f t="shared" si="4"/>
        <v>5005.8180000000011</v>
      </c>
      <c r="H13" s="27">
        <f t="shared" si="5"/>
        <v>1668.6060000000002</v>
      </c>
      <c r="I13" s="8">
        <f t="shared" si="6"/>
        <v>1668.6060000000002</v>
      </c>
      <c r="J13" s="94">
        <f t="shared" si="7"/>
        <v>1668.6060000000002</v>
      </c>
      <c r="K13" s="340">
        <f t="shared" si="8"/>
        <v>5005.8180000000011</v>
      </c>
      <c r="L13" s="359">
        <v>1.86</v>
      </c>
      <c r="M13" s="129">
        <f>L13*J8</f>
        <v>1668.6060000000002</v>
      </c>
      <c r="N13" s="70">
        <f>L13*J8</f>
        <v>1668.6060000000002</v>
      </c>
      <c r="O13" s="74">
        <f>L13*J8</f>
        <v>1668.6060000000002</v>
      </c>
      <c r="P13" s="182">
        <f t="shared" si="9"/>
        <v>5005.8180000000011</v>
      </c>
      <c r="Q13" s="129">
        <f t="shared" si="10"/>
        <v>1668.6060000000002</v>
      </c>
      <c r="R13" s="70">
        <f t="shared" si="11"/>
        <v>1668.6060000000002</v>
      </c>
      <c r="S13" s="70">
        <f t="shared" si="12"/>
        <v>1668.6060000000002</v>
      </c>
      <c r="T13" s="268">
        <f t="shared" si="13"/>
        <v>5005.8180000000011</v>
      </c>
      <c r="U13" s="264">
        <f t="shared" si="0"/>
        <v>20023.272000000004</v>
      </c>
    </row>
    <row r="14" spans="1:21">
      <c r="A14" s="147" t="s">
        <v>32</v>
      </c>
      <c r="B14" s="48" t="s">
        <v>19</v>
      </c>
      <c r="C14" s="3">
        <v>0</v>
      </c>
      <c r="D14" s="8">
        <f t="shared" si="1"/>
        <v>0</v>
      </c>
      <c r="E14" s="8">
        <f t="shared" si="2"/>
        <v>0</v>
      </c>
      <c r="F14" s="94">
        <f t="shared" si="3"/>
        <v>0</v>
      </c>
      <c r="G14" s="116">
        <f t="shared" si="4"/>
        <v>0</v>
      </c>
      <c r="H14" s="27">
        <f t="shared" si="5"/>
        <v>0</v>
      </c>
      <c r="I14" s="8">
        <f t="shared" si="6"/>
        <v>0</v>
      </c>
      <c r="J14" s="94">
        <f t="shared" si="7"/>
        <v>0</v>
      </c>
      <c r="K14" s="340">
        <f t="shared" si="8"/>
        <v>0</v>
      </c>
      <c r="L14" s="359">
        <v>0</v>
      </c>
      <c r="M14" s="129">
        <f>L14*J8</f>
        <v>0</v>
      </c>
      <c r="N14" s="70">
        <f>L14*J8</f>
        <v>0</v>
      </c>
      <c r="O14" s="74">
        <f>L14*J8</f>
        <v>0</v>
      </c>
      <c r="P14" s="182">
        <f t="shared" si="9"/>
        <v>0</v>
      </c>
      <c r="Q14" s="129">
        <f t="shared" si="10"/>
        <v>0</v>
      </c>
      <c r="R14" s="70">
        <f t="shared" si="11"/>
        <v>0</v>
      </c>
      <c r="S14" s="70">
        <f t="shared" si="12"/>
        <v>0</v>
      </c>
      <c r="T14" s="268">
        <f t="shared" si="13"/>
        <v>0</v>
      </c>
      <c r="U14" s="264">
        <f t="shared" si="0"/>
        <v>0</v>
      </c>
    </row>
    <row r="15" spans="1:21">
      <c r="A15" s="147" t="s">
        <v>34</v>
      </c>
      <c r="B15" s="52" t="s">
        <v>54</v>
      </c>
      <c r="C15" s="154">
        <v>1.52</v>
      </c>
      <c r="D15" s="15">
        <f t="shared" si="1"/>
        <v>1363.5920000000001</v>
      </c>
      <c r="E15" s="15">
        <f t="shared" si="2"/>
        <v>1363.5920000000001</v>
      </c>
      <c r="F15" s="93">
        <f t="shared" si="3"/>
        <v>1363.5920000000001</v>
      </c>
      <c r="G15" s="118">
        <f t="shared" si="4"/>
        <v>4090.7760000000003</v>
      </c>
      <c r="H15" s="31">
        <f t="shared" si="5"/>
        <v>1363.5920000000001</v>
      </c>
      <c r="I15" s="17">
        <f>C15*$J$8</f>
        <v>1363.5920000000001</v>
      </c>
      <c r="J15" s="166">
        <f t="shared" si="7"/>
        <v>1363.5920000000001</v>
      </c>
      <c r="K15" s="341">
        <f t="shared" si="8"/>
        <v>4090.7760000000003</v>
      </c>
      <c r="L15" s="360">
        <v>1.52</v>
      </c>
      <c r="M15" s="161">
        <f>L15*J8</f>
        <v>1363.5920000000001</v>
      </c>
      <c r="N15" s="71">
        <f>L15*J8</f>
        <v>1363.5920000000001</v>
      </c>
      <c r="O15" s="76">
        <f>L15*J8</f>
        <v>1363.5920000000001</v>
      </c>
      <c r="P15" s="185">
        <f t="shared" si="9"/>
        <v>4090.7760000000003</v>
      </c>
      <c r="Q15" s="161">
        <f t="shared" si="10"/>
        <v>1363.5920000000001</v>
      </c>
      <c r="R15" s="71">
        <f t="shared" si="11"/>
        <v>1363.5920000000001</v>
      </c>
      <c r="S15" s="71">
        <f t="shared" si="12"/>
        <v>1363.5920000000001</v>
      </c>
      <c r="T15" s="275">
        <f t="shared" si="13"/>
        <v>4090.7760000000003</v>
      </c>
      <c r="U15" s="263">
        <f t="shared" ref="U15:U17" si="14">G15+K15+P15+T15</f>
        <v>16363.104000000001</v>
      </c>
    </row>
    <row r="16" spans="1:21">
      <c r="A16" s="147" t="s">
        <v>35</v>
      </c>
      <c r="B16" s="48" t="s">
        <v>55</v>
      </c>
      <c r="C16" s="3">
        <v>0.35</v>
      </c>
      <c r="D16" s="8">
        <f t="shared" si="1"/>
        <v>313.98500000000001</v>
      </c>
      <c r="E16" s="8">
        <f t="shared" si="2"/>
        <v>313.98500000000001</v>
      </c>
      <c r="F16" s="94">
        <f t="shared" si="3"/>
        <v>313.98500000000001</v>
      </c>
      <c r="G16" s="116">
        <f t="shared" si="4"/>
        <v>941.95500000000004</v>
      </c>
      <c r="H16" s="27">
        <f t="shared" si="5"/>
        <v>313.98500000000001</v>
      </c>
      <c r="I16" s="12">
        <f t="shared" ref="I16" si="15">C16*$J$8</f>
        <v>313.98500000000001</v>
      </c>
      <c r="J16" s="95">
        <f t="shared" si="7"/>
        <v>313.98500000000001</v>
      </c>
      <c r="K16" s="342">
        <f t="shared" si="8"/>
        <v>941.95500000000004</v>
      </c>
      <c r="L16" s="361">
        <v>0.35</v>
      </c>
      <c r="M16" s="129">
        <f>L16*J8</f>
        <v>313.98500000000001</v>
      </c>
      <c r="N16" s="70">
        <f>L16*J8</f>
        <v>313.98500000000001</v>
      </c>
      <c r="O16" s="74">
        <f>L16*J8</f>
        <v>313.98500000000001</v>
      </c>
      <c r="P16" s="117">
        <f t="shared" si="9"/>
        <v>941.95500000000004</v>
      </c>
      <c r="Q16" s="129">
        <f t="shared" si="10"/>
        <v>313.98500000000001</v>
      </c>
      <c r="R16" s="70">
        <f t="shared" si="11"/>
        <v>313.98500000000001</v>
      </c>
      <c r="S16" s="70">
        <f t="shared" si="12"/>
        <v>313.98500000000001</v>
      </c>
      <c r="T16" s="274">
        <f t="shared" si="13"/>
        <v>941.95500000000004</v>
      </c>
      <c r="U16" s="264">
        <f t="shared" si="14"/>
        <v>3767.82</v>
      </c>
    </row>
    <row r="17" spans="1:21" ht="16.5" thickBot="1">
      <c r="A17" s="147" t="s">
        <v>37</v>
      </c>
      <c r="B17" s="48" t="s">
        <v>59</v>
      </c>
      <c r="C17" s="3">
        <v>2.21</v>
      </c>
      <c r="D17" s="8">
        <f t="shared" si="1"/>
        <v>1982.5910000000001</v>
      </c>
      <c r="E17" s="8">
        <f t="shared" si="2"/>
        <v>1982.5910000000001</v>
      </c>
      <c r="F17" s="94">
        <f t="shared" si="3"/>
        <v>1982.5910000000001</v>
      </c>
      <c r="G17" s="116">
        <f t="shared" si="4"/>
        <v>5947.7730000000001</v>
      </c>
      <c r="H17" s="27">
        <f>C17*$J$8</f>
        <v>1982.5910000000001</v>
      </c>
      <c r="I17" s="8">
        <f>C17*$J$8</f>
        <v>1982.5910000000001</v>
      </c>
      <c r="J17" s="94">
        <f t="shared" si="7"/>
        <v>1982.5910000000001</v>
      </c>
      <c r="K17" s="344">
        <f>SUM(H17:J17)</f>
        <v>5947.7730000000001</v>
      </c>
      <c r="L17" s="363">
        <v>2.21</v>
      </c>
      <c r="M17" s="129">
        <f>L17*J8</f>
        <v>1982.5910000000001</v>
      </c>
      <c r="N17" s="70">
        <f>L17*J8</f>
        <v>1982.5910000000001</v>
      </c>
      <c r="O17" s="74">
        <f>L17*J8</f>
        <v>1982.5910000000001</v>
      </c>
      <c r="P17" s="116">
        <f>SUM(M17:O17)</f>
        <v>5947.7730000000001</v>
      </c>
      <c r="Q17" s="129">
        <f>C17*$J$8</f>
        <v>1982.5910000000001</v>
      </c>
      <c r="R17" s="70">
        <f>C17*$J$8</f>
        <v>1982.5910000000001</v>
      </c>
      <c r="S17" s="70">
        <f>C17*$J$8</f>
        <v>1982.5910000000001</v>
      </c>
      <c r="T17" s="273">
        <f>SUM(Q17:S17)</f>
        <v>5947.7730000000001</v>
      </c>
      <c r="U17" s="264">
        <f t="shared" si="14"/>
        <v>23791.092000000001</v>
      </c>
    </row>
    <row r="18" spans="1:21" ht="21.75" customHeight="1" thickBot="1">
      <c r="A18" s="148" t="s">
        <v>45</v>
      </c>
      <c r="B18" s="78" t="s">
        <v>89</v>
      </c>
      <c r="C18" s="213"/>
      <c r="D18" s="66">
        <v>30523</v>
      </c>
      <c r="E18" s="66">
        <v>12948</v>
      </c>
      <c r="F18" s="122">
        <v>12711</v>
      </c>
      <c r="G18" s="123">
        <f t="shared" si="4"/>
        <v>56182</v>
      </c>
      <c r="H18" s="124">
        <v>12508</v>
      </c>
      <c r="I18" s="66">
        <v>10878</v>
      </c>
      <c r="J18" s="122">
        <v>9681</v>
      </c>
      <c r="K18" s="346">
        <f>SUM(H18:J18)</f>
        <v>33067</v>
      </c>
      <c r="L18" s="355"/>
      <c r="M18" s="124">
        <v>16327</v>
      </c>
      <c r="N18" s="66">
        <v>9908</v>
      </c>
      <c r="O18" s="122">
        <v>12703</v>
      </c>
      <c r="P18" s="184">
        <f>SUM(M18:O18)</f>
        <v>38938</v>
      </c>
      <c r="Q18" s="124"/>
      <c r="R18" s="66"/>
      <c r="S18" s="66"/>
      <c r="T18" s="102">
        <f>SUM(Q18:S18)</f>
        <v>0</v>
      </c>
      <c r="U18" s="184">
        <f t="shared" si="0"/>
        <v>128187</v>
      </c>
    </row>
    <row r="19" spans="1:21">
      <c r="A19" s="147"/>
      <c r="B19" s="52"/>
      <c r="C19" s="14"/>
      <c r="D19" s="15"/>
      <c r="E19" s="15"/>
      <c r="F19" s="93"/>
      <c r="G19" s="127"/>
      <c r="H19" s="107"/>
      <c r="I19" s="15"/>
      <c r="J19" s="93"/>
      <c r="K19" s="347"/>
      <c r="L19" s="365"/>
      <c r="M19" s="107"/>
      <c r="N19" s="15"/>
      <c r="O19" s="93"/>
      <c r="P19" s="127"/>
      <c r="Q19" s="107"/>
      <c r="R19" s="15"/>
      <c r="S19" s="15"/>
      <c r="T19" s="270"/>
      <c r="U19" s="263"/>
    </row>
    <row r="20" spans="1:21" ht="16.5" thickBot="1">
      <c r="A20" s="147"/>
      <c r="B20" s="50"/>
      <c r="C20" s="11"/>
      <c r="D20" s="12"/>
      <c r="E20" s="12"/>
      <c r="F20" s="95"/>
      <c r="G20" s="117"/>
      <c r="H20" s="98"/>
      <c r="I20" s="12"/>
      <c r="J20" s="95"/>
      <c r="K20" s="343"/>
      <c r="L20" s="362"/>
      <c r="M20" s="130"/>
      <c r="N20" s="72"/>
      <c r="O20" s="75"/>
      <c r="P20" s="183"/>
      <c r="Q20" s="130"/>
      <c r="R20" s="72"/>
      <c r="S20" s="72"/>
      <c r="T20" s="269"/>
      <c r="U20" s="265">
        <f t="shared" si="0"/>
        <v>0</v>
      </c>
    </row>
    <row r="21" spans="1:21" ht="20.25" customHeight="1" thickBot="1">
      <c r="A21" s="147" t="s">
        <v>22</v>
      </c>
      <c r="B21" s="144" t="s">
        <v>23</v>
      </c>
      <c r="C21" s="319">
        <f>C22+C23+C24+C25+C26+C27</f>
        <v>14.999999999999998</v>
      </c>
      <c r="D21" s="114">
        <f>D22+D23+D24+D25+D26+D27+D28+D29+D30+D31+D32+D33</f>
        <v>9304.9580000000024</v>
      </c>
      <c r="E21" s="114">
        <f t="shared" ref="E21:J21" si="16">SUM(E22:E33)</f>
        <v>13540.958000000002</v>
      </c>
      <c r="F21" s="77">
        <f>F22+F23+F24+F25+F26+F27+F28+F29+F30+F31+F32+F33</f>
        <v>10933.958000000002</v>
      </c>
      <c r="G21" s="125">
        <f>SUM(D21:F21)</f>
        <v>33779.874000000011</v>
      </c>
      <c r="H21" s="126">
        <f t="shared" si="16"/>
        <v>10323.958000000002</v>
      </c>
      <c r="I21" s="114">
        <f t="shared" si="16"/>
        <v>8055.9580000000014</v>
      </c>
      <c r="J21" s="77">
        <f t="shared" si="16"/>
        <v>17039.958000000002</v>
      </c>
      <c r="K21" s="379">
        <f>SUM(H21:J21)</f>
        <v>35419.874000000011</v>
      </c>
      <c r="L21" s="373"/>
      <c r="M21" s="126">
        <f>SUM(M22:M33)</f>
        <v>8055.9580000000014</v>
      </c>
      <c r="N21" s="114">
        <f>SUM(N22:N33)</f>
        <v>9710.9580000000024</v>
      </c>
      <c r="O21" s="77">
        <f>SUM(O22:O33)</f>
        <v>8055.9580000000014</v>
      </c>
      <c r="P21" s="125">
        <f>SUM(M21:O21)</f>
        <v>25822.874000000007</v>
      </c>
      <c r="Q21" s="126">
        <f>SUM(Q22:Q33)</f>
        <v>8055.9580000000014</v>
      </c>
      <c r="R21" s="114">
        <f>SUM(R22:R33)</f>
        <v>8055.9580000000014</v>
      </c>
      <c r="S21" s="114">
        <f>SUM(S22:S33)</f>
        <v>8055.9580000000014</v>
      </c>
      <c r="T21" s="280">
        <f>SUM(Q21:S21)</f>
        <v>24167.874000000003</v>
      </c>
      <c r="U21" s="281">
        <f t="shared" si="0"/>
        <v>119190.49600000004</v>
      </c>
    </row>
    <row r="22" spans="1:21">
      <c r="A22" s="147" t="s">
        <v>24</v>
      </c>
      <c r="B22" s="52" t="s">
        <v>17</v>
      </c>
      <c r="C22" s="154">
        <v>3.04</v>
      </c>
      <c r="D22" s="15">
        <f t="shared" ref="D22:D31" si="17">C22*$J$8</f>
        <v>2727.1840000000002</v>
      </c>
      <c r="E22" s="15">
        <f>C22*$J$8</f>
        <v>2727.1840000000002</v>
      </c>
      <c r="F22" s="93">
        <f>C22*$J$8</f>
        <v>2727.1840000000002</v>
      </c>
      <c r="G22" s="118">
        <f>SUM(D22:F22)</f>
        <v>8181.5520000000006</v>
      </c>
      <c r="H22" s="31">
        <f>C22*$J$8</f>
        <v>2727.1840000000002</v>
      </c>
      <c r="I22" s="15">
        <f>C22*$J$8</f>
        <v>2727.1840000000002</v>
      </c>
      <c r="J22" s="93">
        <f t="shared" ref="J22:J31" si="18">C22*$J$8</f>
        <v>2727.1840000000002</v>
      </c>
      <c r="K22" s="339">
        <f>SUM(H22:J22)</f>
        <v>8181.5520000000006</v>
      </c>
      <c r="L22" s="358">
        <v>3.04</v>
      </c>
      <c r="M22" s="161">
        <f>L22*J8</f>
        <v>2727.1840000000002</v>
      </c>
      <c r="N22" s="71">
        <f>L22*J8</f>
        <v>2727.1840000000002</v>
      </c>
      <c r="O22" s="76">
        <f>L22*J8</f>
        <v>2727.1840000000002</v>
      </c>
      <c r="P22" s="118">
        <f>SUM(M22:O22)</f>
        <v>8181.5520000000006</v>
      </c>
      <c r="Q22" s="161">
        <f>C22*$J$8</f>
        <v>2727.1840000000002</v>
      </c>
      <c r="R22" s="71">
        <f>C22*$J$8</f>
        <v>2727.1840000000002</v>
      </c>
      <c r="S22" s="71">
        <f>C22*$J$8</f>
        <v>2727.1840000000002</v>
      </c>
      <c r="T22" s="272">
        <f>SUM(Q22:S22)</f>
        <v>8181.5520000000006</v>
      </c>
      <c r="U22" s="263">
        <f t="shared" si="0"/>
        <v>32726.208000000002</v>
      </c>
    </row>
    <row r="23" spans="1:21">
      <c r="A23" s="147" t="s">
        <v>25</v>
      </c>
      <c r="B23" s="48" t="s">
        <v>59</v>
      </c>
      <c r="C23" s="3">
        <v>2.21</v>
      </c>
      <c r="D23" s="8">
        <f t="shared" si="17"/>
        <v>1982.5910000000001</v>
      </c>
      <c r="E23" s="8">
        <f t="shared" ref="E23:E31" si="19">C23*$J$8</f>
        <v>1982.5910000000001</v>
      </c>
      <c r="F23" s="94">
        <f t="shared" ref="F23:F31" si="20">C23*$J$8</f>
        <v>1982.5910000000001</v>
      </c>
      <c r="G23" s="116">
        <f t="shared" ref="G23:G37" si="21">SUM(D23:F23)</f>
        <v>5947.7730000000001</v>
      </c>
      <c r="H23" s="27">
        <f>C23*$J$8</f>
        <v>1982.5910000000001</v>
      </c>
      <c r="I23" s="8">
        <f>C23*$J$8</f>
        <v>1982.5910000000001</v>
      </c>
      <c r="J23" s="94">
        <f t="shared" si="18"/>
        <v>1982.5910000000001</v>
      </c>
      <c r="K23" s="344">
        <f>SUM(H23:J23)</f>
        <v>5947.7730000000001</v>
      </c>
      <c r="L23" s="363">
        <v>2.21</v>
      </c>
      <c r="M23" s="129">
        <f>L23*J8</f>
        <v>1982.5910000000001</v>
      </c>
      <c r="N23" s="70">
        <f>L23*J8</f>
        <v>1982.5910000000001</v>
      </c>
      <c r="O23" s="74">
        <f>L23*J8</f>
        <v>1982.5910000000001</v>
      </c>
      <c r="P23" s="116">
        <f>SUM(M23:O23)</f>
        <v>5947.7730000000001</v>
      </c>
      <c r="Q23" s="129">
        <f>C23*$J$8</f>
        <v>1982.5910000000001</v>
      </c>
      <c r="R23" s="70">
        <f>C23*$J$8</f>
        <v>1982.5910000000001</v>
      </c>
      <c r="S23" s="70">
        <f>C23*$J$8</f>
        <v>1982.5910000000001</v>
      </c>
      <c r="T23" s="273">
        <f>SUM(Q23:S23)</f>
        <v>5947.7730000000001</v>
      </c>
      <c r="U23" s="264">
        <f t="shared" si="0"/>
        <v>23791.092000000001</v>
      </c>
    </row>
    <row r="24" spans="1:21" ht="16.5" thickBot="1">
      <c r="A24" s="149" t="s">
        <v>26</v>
      </c>
      <c r="B24" s="50" t="s">
        <v>31</v>
      </c>
      <c r="C24" s="90">
        <v>1.86</v>
      </c>
      <c r="D24" s="12">
        <f t="shared" si="17"/>
        <v>1668.6060000000002</v>
      </c>
      <c r="E24" s="12">
        <f t="shared" si="19"/>
        <v>1668.6060000000002</v>
      </c>
      <c r="F24" s="95">
        <f t="shared" si="20"/>
        <v>1668.6060000000002</v>
      </c>
      <c r="G24" s="117">
        <f t="shared" si="21"/>
        <v>5005.8180000000011</v>
      </c>
      <c r="H24" s="29">
        <f>C24*$J$8</f>
        <v>1668.6060000000002</v>
      </c>
      <c r="I24" s="12">
        <f>C24*$J$8</f>
        <v>1668.6060000000002</v>
      </c>
      <c r="J24" s="95">
        <f t="shared" si="18"/>
        <v>1668.6060000000002</v>
      </c>
      <c r="K24" s="342">
        <f t="shared" ref="K24:K37" si="22">SUM(H24:J24)</f>
        <v>5005.8180000000011</v>
      </c>
      <c r="L24" s="361">
        <v>1.86</v>
      </c>
      <c r="M24" s="130">
        <f>L24*J8</f>
        <v>1668.6060000000002</v>
      </c>
      <c r="N24" s="72">
        <f>L24*J8</f>
        <v>1668.6060000000002</v>
      </c>
      <c r="O24" s="75">
        <f>L24*J8</f>
        <v>1668.6060000000002</v>
      </c>
      <c r="P24" s="117">
        <f t="shared" ref="P24:P37" si="23">SUM(M24:O24)</f>
        <v>5005.8180000000011</v>
      </c>
      <c r="Q24" s="130">
        <f>C24*$J$8</f>
        <v>1668.6060000000002</v>
      </c>
      <c r="R24" s="72">
        <f>C24*$J$8</f>
        <v>1668.6060000000002</v>
      </c>
      <c r="S24" s="72">
        <f>C24*$J$8</f>
        <v>1668.6060000000002</v>
      </c>
      <c r="T24" s="274">
        <f t="shared" ref="T24:T37" si="24">SUM(Q24:S24)</f>
        <v>5005.8180000000011</v>
      </c>
      <c r="U24" s="265">
        <f t="shared" si="0"/>
        <v>20023.272000000004</v>
      </c>
    </row>
    <row r="25" spans="1:21" ht="34.5" customHeight="1" thickBot="1">
      <c r="A25" s="150" t="s">
        <v>27</v>
      </c>
      <c r="B25" s="145" t="s">
        <v>61</v>
      </c>
      <c r="C25" s="320">
        <v>6.02</v>
      </c>
      <c r="D25" s="114">
        <v>1249</v>
      </c>
      <c r="E25" s="114">
        <v>5485</v>
      </c>
      <c r="F25" s="77">
        <v>2878</v>
      </c>
      <c r="G25" s="125">
        <f t="shared" si="21"/>
        <v>9612</v>
      </c>
      <c r="H25" s="126">
        <v>2268</v>
      </c>
      <c r="I25" s="114">
        <v>0</v>
      </c>
      <c r="J25" s="77">
        <v>8984</v>
      </c>
      <c r="K25" s="379">
        <f t="shared" si="22"/>
        <v>11252</v>
      </c>
      <c r="L25" s="374">
        <v>6.52</v>
      </c>
      <c r="M25" s="126">
        <v>0</v>
      </c>
      <c r="N25" s="114">
        <v>1655</v>
      </c>
      <c r="O25" s="77">
        <v>0</v>
      </c>
      <c r="P25" s="195">
        <f t="shared" si="23"/>
        <v>1655</v>
      </c>
      <c r="Q25" s="282"/>
      <c r="R25" s="283"/>
      <c r="S25" s="283"/>
      <c r="T25" s="277">
        <f t="shared" si="24"/>
        <v>0</v>
      </c>
      <c r="U25" s="284">
        <f t="shared" si="0"/>
        <v>22519</v>
      </c>
    </row>
    <row r="26" spans="1:21">
      <c r="A26" s="151" t="s">
        <v>39</v>
      </c>
      <c r="B26" s="52" t="s">
        <v>54</v>
      </c>
      <c r="C26" s="14">
        <v>1.52</v>
      </c>
      <c r="D26" s="15">
        <f t="shared" si="17"/>
        <v>1363.5920000000001</v>
      </c>
      <c r="E26" s="15">
        <f t="shared" si="19"/>
        <v>1363.5920000000001</v>
      </c>
      <c r="F26" s="93">
        <f t="shared" si="20"/>
        <v>1363.5920000000001</v>
      </c>
      <c r="G26" s="118">
        <f t="shared" si="21"/>
        <v>4090.7760000000003</v>
      </c>
      <c r="H26" s="31">
        <f t="shared" ref="H26:H31" si="25">C26*$J$8</f>
        <v>1363.5920000000001</v>
      </c>
      <c r="I26" s="17">
        <f>C26*$J$8</f>
        <v>1363.5920000000001</v>
      </c>
      <c r="J26" s="166">
        <f t="shared" si="18"/>
        <v>1363.5920000000001</v>
      </c>
      <c r="K26" s="341">
        <f t="shared" si="22"/>
        <v>4090.7760000000003</v>
      </c>
      <c r="L26" s="360">
        <v>1.52</v>
      </c>
      <c r="M26" s="161">
        <f>L26*J8</f>
        <v>1363.5920000000001</v>
      </c>
      <c r="N26" s="71">
        <f>L26*J8</f>
        <v>1363.5920000000001</v>
      </c>
      <c r="O26" s="76">
        <f>L26*J8</f>
        <v>1363.5920000000001</v>
      </c>
      <c r="P26" s="185">
        <f t="shared" si="23"/>
        <v>4090.7760000000003</v>
      </c>
      <c r="Q26" s="161">
        <f t="shared" ref="Q26:Q31" si="26">C26*$J$8</f>
        <v>1363.5920000000001</v>
      </c>
      <c r="R26" s="71">
        <f t="shared" ref="R26:R31" si="27">C26*$J$8</f>
        <v>1363.5920000000001</v>
      </c>
      <c r="S26" s="71">
        <f t="shared" ref="S26:S31" si="28">C26*$J$8</f>
        <v>1363.5920000000001</v>
      </c>
      <c r="T26" s="275">
        <f t="shared" si="24"/>
        <v>4090.7760000000003</v>
      </c>
      <c r="U26" s="263">
        <f t="shared" si="0"/>
        <v>16363.104000000001</v>
      </c>
    </row>
    <row r="27" spans="1:21">
      <c r="A27" s="148" t="s">
        <v>40</v>
      </c>
      <c r="B27" s="48" t="s">
        <v>55</v>
      </c>
      <c r="C27" s="2">
        <v>0.35</v>
      </c>
      <c r="D27" s="8">
        <f t="shared" si="17"/>
        <v>313.98500000000001</v>
      </c>
      <c r="E27" s="8">
        <f t="shared" si="19"/>
        <v>313.98500000000001</v>
      </c>
      <c r="F27" s="94">
        <f t="shared" si="20"/>
        <v>313.98500000000001</v>
      </c>
      <c r="G27" s="116">
        <f t="shared" si="21"/>
        <v>941.95500000000004</v>
      </c>
      <c r="H27" s="27">
        <f t="shared" si="25"/>
        <v>313.98500000000001</v>
      </c>
      <c r="I27" s="12">
        <f t="shared" ref="I27:I31" si="29">C27*$J$8</f>
        <v>313.98500000000001</v>
      </c>
      <c r="J27" s="95">
        <f t="shared" si="18"/>
        <v>313.98500000000001</v>
      </c>
      <c r="K27" s="342">
        <f t="shared" si="22"/>
        <v>941.95500000000004</v>
      </c>
      <c r="L27" s="361">
        <v>0.35</v>
      </c>
      <c r="M27" s="129">
        <f>L27*J8</f>
        <v>313.98500000000001</v>
      </c>
      <c r="N27" s="70">
        <f>L27*J8</f>
        <v>313.98500000000001</v>
      </c>
      <c r="O27" s="74">
        <f>L27*J8</f>
        <v>313.98500000000001</v>
      </c>
      <c r="P27" s="117">
        <f t="shared" si="23"/>
        <v>941.95500000000004</v>
      </c>
      <c r="Q27" s="129">
        <f t="shared" si="26"/>
        <v>313.98500000000001</v>
      </c>
      <c r="R27" s="70">
        <f t="shared" si="27"/>
        <v>313.98500000000001</v>
      </c>
      <c r="S27" s="70">
        <f t="shared" si="28"/>
        <v>313.98500000000001</v>
      </c>
      <c r="T27" s="274">
        <f t="shared" si="24"/>
        <v>941.95500000000004</v>
      </c>
      <c r="U27" s="264">
        <f t="shared" si="0"/>
        <v>3767.82</v>
      </c>
    </row>
    <row r="28" spans="1:21">
      <c r="A28" s="147" t="s">
        <v>41</v>
      </c>
      <c r="B28" s="48" t="s">
        <v>28</v>
      </c>
      <c r="C28" s="2">
        <v>0</v>
      </c>
      <c r="D28" s="8">
        <f t="shared" si="17"/>
        <v>0</v>
      </c>
      <c r="E28" s="8">
        <f t="shared" si="19"/>
        <v>0</v>
      </c>
      <c r="F28" s="94">
        <f t="shared" si="20"/>
        <v>0</v>
      </c>
      <c r="G28" s="116">
        <f t="shared" si="21"/>
        <v>0</v>
      </c>
      <c r="H28" s="27">
        <f t="shared" si="25"/>
        <v>0</v>
      </c>
      <c r="I28" s="8">
        <f t="shared" si="29"/>
        <v>0</v>
      </c>
      <c r="J28" s="94">
        <f t="shared" si="18"/>
        <v>0</v>
      </c>
      <c r="K28" s="342">
        <f t="shared" si="22"/>
        <v>0</v>
      </c>
      <c r="L28" s="352">
        <v>0</v>
      </c>
      <c r="M28" s="129">
        <f t="shared" ref="M28:M31" si="30">C28*$J$8</f>
        <v>0</v>
      </c>
      <c r="N28" s="70">
        <f t="shared" ref="N28:N31" si="31">C28*$J$8</f>
        <v>0</v>
      </c>
      <c r="O28" s="74">
        <f t="shared" ref="O28:O31" si="32">C28*$J$8</f>
        <v>0</v>
      </c>
      <c r="P28" s="117">
        <f t="shared" si="23"/>
        <v>0</v>
      </c>
      <c r="Q28" s="129">
        <f t="shared" si="26"/>
        <v>0</v>
      </c>
      <c r="R28" s="70">
        <f t="shared" si="27"/>
        <v>0</v>
      </c>
      <c r="S28" s="70">
        <f t="shared" si="28"/>
        <v>0</v>
      </c>
      <c r="T28" s="274">
        <f t="shared" si="24"/>
        <v>0</v>
      </c>
      <c r="U28" s="264">
        <f t="shared" si="0"/>
        <v>0</v>
      </c>
    </row>
    <row r="29" spans="1:21">
      <c r="A29" s="147" t="s">
        <v>42</v>
      </c>
      <c r="B29" s="48" t="s">
        <v>36</v>
      </c>
      <c r="C29" s="2">
        <v>0</v>
      </c>
      <c r="D29" s="8">
        <f t="shared" si="17"/>
        <v>0</v>
      </c>
      <c r="E29" s="8">
        <f t="shared" si="19"/>
        <v>0</v>
      </c>
      <c r="F29" s="94">
        <f t="shared" si="20"/>
        <v>0</v>
      </c>
      <c r="G29" s="116">
        <f t="shared" si="21"/>
        <v>0</v>
      </c>
      <c r="H29" s="27">
        <f t="shared" si="25"/>
        <v>0</v>
      </c>
      <c r="I29" s="8">
        <f t="shared" si="29"/>
        <v>0</v>
      </c>
      <c r="J29" s="94">
        <f t="shared" si="18"/>
        <v>0</v>
      </c>
      <c r="K29" s="342">
        <f t="shared" si="22"/>
        <v>0</v>
      </c>
      <c r="L29" s="352">
        <v>0</v>
      </c>
      <c r="M29" s="129">
        <f t="shared" si="30"/>
        <v>0</v>
      </c>
      <c r="N29" s="70">
        <f t="shared" si="31"/>
        <v>0</v>
      </c>
      <c r="O29" s="74">
        <f t="shared" si="32"/>
        <v>0</v>
      </c>
      <c r="P29" s="117">
        <f t="shared" si="23"/>
        <v>0</v>
      </c>
      <c r="Q29" s="129">
        <f t="shared" si="26"/>
        <v>0</v>
      </c>
      <c r="R29" s="70">
        <f t="shared" si="27"/>
        <v>0</v>
      </c>
      <c r="S29" s="70">
        <f t="shared" si="28"/>
        <v>0</v>
      </c>
      <c r="T29" s="274">
        <f t="shared" si="24"/>
        <v>0</v>
      </c>
      <c r="U29" s="264">
        <f t="shared" si="0"/>
        <v>0</v>
      </c>
    </row>
    <row r="30" spans="1:21">
      <c r="A30" s="147" t="s">
        <v>43</v>
      </c>
      <c r="B30" s="48" t="s">
        <v>38</v>
      </c>
      <c r="C30" s="2">
        <v>0</v>
      </c>
      <c r="D30" s="8">
        <f t="shared" si="17"/>
        <v>0</v>
      </c>
      <c r="E30" s="8">
        <f t="shared" si="19"/>
        <v>0</v>
      </c>
      <c r="F30" s="94">
        <f t="shared" si="20"/>
        <v>0</v>
      </c>
      <c r="G30" s="116">
        <f t="shared" si="21"/>
        <v>0</v>
      </c>
      <c r="H30" s="27">
        <f t="shared" si="25"/>
        <v>0</v>
      </c>
      <c r="I30" s="8">
        <f t="shared" si="29"/>
        <v>0</v>
      </c>
      <c r="J30" s="94">
        <f t="shared" si="18"/>
        <v>0</v>
      </c>
      <c r="K30" s="342">
        <f t="shared" si="22"/>
        <v>0</v>
      </c>
      <c r="L30" s="352">
        <v>0</v>
      </c>
      <c r="M30" s="129">
        <f t="shared" si="30"/>
        <v>0</v>
      </c>
      <c r="N30" s="70">
        <f t="shared" si="31"/>
        <v>0</v>
      </c>
      <c r="O30" s="74">
        <f t="shared" si="32"/>
        <v>0</v>
      </c>
      <c r="P30" s="117">
        <f t="shared" si="23"/>
        <v>0</v>
      </c>
      <c r="Q30" s="129">
        <f t="shared" si="26"/>
        <v>0</v>
      </c>
      <c r="R30" s="70">
        <f t="shared" si="27"/>
        <v>0</v>
      </c>
      <c r="S30" s="70">
        <f t="shared" si="28"/>
        <v>0</v>
      </c>
      <c r="T30" s="274">
        <f t="shared" si="24"/>
        <v>0</v>
      </c>
      <c r="U30" s="264">
        <f t="shared" si="0"/>
        <v>0</v>
      </c>
    </row>
    <row r="31" spans="1:21">
      <c r="A31" s="147" t="s">
        <v>44</v>
      </c>
      <c r="B31" s="48" t="s">
        <v>33</v>
      </c>
      <c r="C31" s="2"/>
      <c r="D31" s="8">
        <f t="shared" si="17"/>
        <v>0</v>
      </c>
      <c r="E31" s="8">
        <f t="shared" si="19"/>
        <v>0</v>
      </c>
      <c r="F31" s="94">
        <f t="shared" si="20"/>
        <v>0</v>
      </c>
      <c r="G31" s="116">
        <f t="shared" si="21"/>
        <v>0</v>
      </c>
      <c r="H31" s="27">
        <f t="shared" si="25"/>
        <v>0</v>
      </c>
      <c r="I31" s="8">
        <f t="shared" si="29"/>
        <v>0</v>
      </c>
      <c r="J31" s="94">
        <f t="shared" si="18"/>
        <v>0</v>
      </c>
      <c r="K31" s="342">
        <f t="shared" si="22"/>
        <v>0</v>
      </c>
      <c r="L31" s="352">
        <v>0</v>
      </c>
      <c r="M31" s="129">
        <f t="shared" si="30"/>
        <v>0</v>
      </c>
      <c r="N31" s="70">
        <f t="shared" si="31"/>
        <v>0</v>
      </c>
      <c r="O31" s="74">
        <f t="shared" si="32"/>
        <v>0</v>
      </c>
      <c r="P31" s="117">
        <f t="shared" si="23"/>
        <v>0</v>
      </c>
      <c r="Q31" s="129">
        <f t="shared" si="26"/>
        <v>0</v>
      </c>
      <c r="R31" s="70">
        <f t="shared" si="27"/>
        <v>0</v>
      </c>
      <c r="S31" s="70">
        <f t="shared" si="28"/>
        <v>0</v>
      </c>
      <c r="T31" s="274">
        <f t="shared" si="24"/>
        <v>0</v>
      </c>
      <c r="U31" s="264">
        <f t="shared" si="0"/>
        <v>0</v>
      </c>
    </row>
    <row r="32" spans="1:21">
      <c r="A32" s="147" t="s">
        <v>46</v>
      </c>
      <c r="B32" s="48" t="s">
        <v>29</v>
      </c>
      <c r="C32" s="2"/>
      <c r="D32" s="8"/>
      <c r="E32" s="8"/>
      <c r="F32" s="94"/>
      <c r="G32" s="116">
        <f t="shared" si="21"/>
        <v>0</v>
      </c>
      <c r="H32" s="28"/>
      <c r="I32" s="8"/>
      <c r="J32" s="94"/>
      <c r="K32" s="342">
        <f t="shared" si="22"/>
        <v>0</v>
      </c>
      <c r="L32" s="352">
        <v>0</v>
      </c>
      <c r="M32" s="129"/>
      <c r="N32" s="70"/>
      <c r="O32" s="74"/>
      <c r="P32" s="117">
        <f t="shared" si="23"/>
        <v>0</v>
      </c>
      <c r="Q32" s="129"/>
      <c r="R32" s="70"/>
      <c r="S32" s="70"/>
      <c r="T32" s="274">
        <f t="shared" si="24"/>
        <v>0</v>
      </c>
      <c r="U32" s="264">
        <f t="shared" si="0"/>
        <v>0</v>
      </c>
    </row>
    <row r="33" spans="1:22">
      <c r="A33" s="147" t="s">
        <v>58</v>
      </c>
      <c r="B33" s="48" t="s">
        <v>30</v>
      </c>
      <c r="C33" s="2"/>
      <c r="D33" s="8">
        <f>SUM(D35:D37)</f>
        <v>0</v>
      </c>
      <c r="E33" s="8">
        <f t="shared" ref="E33:S33" si="33">SUM(E35:E37)</f>
        <v>0</v>
      </c>
      <c r="F33" s="94">
        <f t="shared" si="33"/>
        <v>0</v>
      </c>
      <c r="G33" s="116">
        <f t="shared" si="21"/>
        <v>0</v>
      </c>
      <c r="H33" s="27">
        <f t="shared" si="33"/>
        <v>0</v>
      </c>
      <c r="I33" s="8">
        <f t="shared" si="33"/>
        <v>0</v>
      </c>
      <c r="J33" s="94">
        <f t="shared" si="33"/>
        <v>0</v>
      </c>
      <c r="K33" s="342">
        <f t="shared" si="22"/>
        <v>0</v>
      </c>
      <c r="L33" s="352">
        <v>0</v>
      </c>
      <c r="M33" s="129">
        <f t="shared" si="33"/>
        <v>0</v>
      </c>
      <c r="N33" s="70">
        <f t="shared" si="33"/>
        <v>0</v>
      </c>
      <c r="O33" s="74">
        <f t="shared" si="33"/>
        <v>0</v>
      </c>
      <c r="P33" s="117">
        <f t="shared" si="23"/>
        <v>0</v>
      </c>
      <c r="Q33" s="129">
        <f t="shared" si="33"/>
        <v>0</v>
      </c>
      <c r="R33" s="70">
        <f t="shared" si="33"/>
        <v>0</v>
      </c>
      <c r="S33" s="70">
        <f t="shared" si="33"/>
        <v>0</v>
      </c>
      <c r="T33" s="274">
        <f t="shared" si="24"/>
        <v>0</v>
      </c>
      <c r="U33" s="264">
        <f t="shared" si="0"/>
        <v>0</v>
      </c>
    </row>
    <row r="34" spans="1:22">
      <c r="A34" s="54"/>
      <c r="B34" s="48" t="s">
        <v>56</v>
      </c>
      <c r="C34" s="2"/>
      <c r="D34" s="8"/>
      <c r="E34" s="8"/>
      <c r="F34" s="94"/>
      <c r="G34" s="116">
        <f t="shared" si="21"/>
        <v>0</v>
      </c>
      <c r="H34" s="28"/>
      <c r="I34" s="8"/>
      <c r="J34" s="94"/>
      <c r="K34" s="342">
        <f t="shared" si="22"/>
        <v>0</v>
      </c>
      <c r="L34" s="352">
        <v>0</v>
      </c>
      <c r="M34" s="129"/>
      <c r="N34" s="70"/>
      <c r="O34" s="74"/>
      <c r="P34" s="117">
        <f t="shared" si="23"/>
        <v>0</v>
      </c>
      <c r="Q34" s="129"/>
      <c r="R34" s="70"/>
      <c r="S34" s="70"/>
      <c r="T34" s="274">
        <f t="shared" si="24"/>
        <v>0</v>
      </c>
      <c r="U34" s="264">
        <f t="shared" si="0"/>
        <v>0</v>
      </c>
    </row>
    <row r="35" spans="1:22">
      <c r="A35" s="54"/>
      <c r="B35" s="48" t="s">
        <v>76</v>
      </c>
      <c r="C35" s="2"/>
      <c r="D35" s="8"/>
      <c r="E35" s="8"/>
      <c r="F35" s="94"/>
      <c r="G35" s="116">
        <f t="shared" si="21"/>
        <v>0</v>
      </c>
      <c r="H35" s="28"/>
      <c r="I35" s="8"/>
      <c r="J35" s="94"/>
      <c r="K35" s="342">
        <f t="shared" si="22"/>
        <v>0</v>
      </c>
      <c r="L35" s="352">
        <v>0</v>
      </c>
      <c r="M35" s="129"/>
      <c r="N35" s="70"/>
      <c r="O35" s="74"/>
      <c r="P35" s="117">
        <f t="shared" si="23"/>
        <v>0</v>
      </c>
      <c r="Q35" s="129"/>
      <c r="R35" s="70"/>
      <c r="S35" s="70"/>
      <c r="T35" s="274">
        <f t="shared" si="24"/>
        <v>0</v>
      </c>
      <c r="U35" s="264">
        <f t="shared" si="0"/>
        <v>0</v>
      </c>
    </row>
    <row r="36" spans="1:22">
      <c r="A36" s="54"/>
      <c r="B36" s="48" t="s">
        <v>85</v>
      </c>
      <c r="C36" s="2"/>
      <c r="D36" s="8"/>
      <c r="E36" s="8"/>
      <c r="F36" s="94">
        <v>0</v>
      </c>
      <c r="G36" s="116"/>
      <c r="H36" s="28"/>
      <c r="I36" s="8"/>
      <c r="J36" s="94"/>
      <c r="K36" s="342"/>
      <c r="L36" s="352"/>
      <c r="M36" s="129"/>
      <c r="N36" s="70"/>
      <c r="O36" s="74">
        <v>0</v>
      </c>
      <c r="P36" s="117"/>
      <c r="Q36" s="129"/>
      <c r="R36" s="70"/>
      <c r="S36" s="70"/>
      <c r="T36" s="274"/>
      <c r="U36" s="264"/>
    </row>
    <row r="37" spans="1:22" ht="16.5" thickBot="1">
      <c r="A37" s="56"/>
      <c r="B37" s="50" t="s">
        <v>73</v>
      </c>
      <c r="C37" s="11"/>
      <c r="D37" s="12"/>
      <c r="E37" s="12"/>
      <c r="F37" s="95"/>
      <c r="G37" s="186">
        <f t="shared" si="21"/>
        <v>0</v>
      </c>
      <c r="H37" s="98"/>
      <c r="I37" s="12"/>
      <c r="J37" s="95"/>
      <c r="K37" s="350">
        <f t="shared" si="22"/>
        <v>0</v>
      </c>
      <c r="L37" s="352">
        <v>0</v>
      </c>
      <c r="M37" s="130"/>
      <c r="N37" s="72"/>
      <c r="O37" s="75"/>
      <c r="P37" s="186">
        <f t="shared" si="23"/>
        <v>0</v>
      </c>
      <c r="Q37" s="130"/>
      <c r="R37" s="72"/>
      <c r="S37" s="72"/>
      <c r="T37" s="274">
        <f t="shared" si="24"/>
        <v>0</v>
      </c>
      <c r="U37" s="266">
        <f t="shared" si="0"/>
        <v>0</v>
      </c>
    </row>
    <row r="38" spans="1:22" ht="21" customHeight="1" thickBot="1">
      <c r="A38" s="146"/>
      <c r="B38" s="79" t="s">
        <v>57</v>
      </c>
      <c r="C38" s="61"/>
      <c r="D38" s="62">
        <v>84599</v>
      </c>
      <c r="E38" s="62"/>
      <c r="F38" s="62"/>
      <c r="G38" s="63">
        <f>G18-G21</f>
        <v>22402.125999999989</v>
      </c>
      <c r="H38" s="62"/>
      <c r="I38" s="62"/>
      <c r="J38" s="62"/>
      <c r="K38" s="120">
        <f>K18-K21</f>
        <v>-2352.8740000000107</v>
      </c>
      <c r="L38" s="354"/>
      <c r="M38" s="179"/>
      <c r="N38" s="62"/>
      <c r="O38" s="62"/>
      <c r="P38" s="63">
        <f>P18-P21</f>
        <v>13115.125999999993</v>
      </c>
      <c r="Q38" s="62"/>
      <c r="R38" s="62"/>
      <c r="S38" s="62"/>
      <c r="T38" s="42">
        <f>T18-T21</f>
        <v>-24167.874000000003</v>
      </c>
      <c r="U38" s="64">
        <f t="shared" si="0"/>
        <v>8996.5039999999644</v>
      </c>
      <c r="V38" s="19"/>
    </row>
    <row r="40" spans="1:22">
      <c r="C40" s="212"/>
      <c r="F40" s="19"/>
      <c r="K40" s="19"/>
      <c r="L40" s="19"/>
      <c r="M40" s="212"/>
      <c r="P40" s="380">
        <f>D38+G38+K38+P38</f>
        <v>117763.37799999997</v>
      </c>
      <c r="U40" s="19">
        <f>U38+D38</f>
        <v>93595.503999999957</v>
      </c>
    </row>
    <row r="41" spans="1:22">
      <c r="E41" s="19"/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topLeftCell="C7" workbookViewId="0">
      <selection activeCell="M38" sqref="M38"/>
    </sheetView>
  </sheetViews>
  <sheetFormatPr defaultRowHeight="15.75"/>
  <cols>
    <col min="1" max="1" width="5.85546875" style="1" customWidth="1"/>
    <col min="2" max="2" width="38.85546875" style="1" customWidth="1"/>
    <col min="3" max="3" width="8.28515625" style="1" customWidth="1"/>
    <col min="4" max="4" width="11.28515625" style="1" customWidth="1"/>
    <col min="5" max="5" width="10.42578125" style="1" customWidth="1"/>
    <col min="6" max="6" width="9.7109375" style="1" customWidth="1"/>
    <col min="7" max="7" width="11.7109375" style="1" customWidth="1"/>
    <col min="8" max="10" width="8.85546875" style="1" customWidth="1"/>
    <col min="11" max="12" width="12.85546875" style="1" customWidth="1"/>
    <col min="13" max="13" width="9.28515625" style="1" customWidth="1"/>
    <col min="14" max="14" width="8.85546875" style="1" customWidth="1"/>
    <col min="15" max="15" width="10" style="1" customWidth="1"/>
    <col min="16" max="16" width="12.28515625" style="1" customWidth="1"/>
    <col min="17" max="17" width="11.5703125" style="1" hidden="1" customWidth="1"/>
    <col min="18" max="18" width="9.5703125" style="1" hidden="1" customWidth="1"/>
    <col min="19" max="19" width="8.85546875" style="1" hidden="1" customWidth="1"/>
    <col min="20" max="20" width="11.85546875" style="1" hidden="1" customWidth="1"/>
    <col min="21" max="21" width="13.28515625" style="1" hidden="1" customWidth="1"/>
    <col min="22" max="29" width="8.85546875" style="1" customWidth="1"/>
    <col min="30" max="16384" width="9.140625" style="1"/>
  </cols>
  <sheetData>
    <row r="1" spans="1:21">
      <c r="J1" s="1" t="s">
        <v>92</v>
      </c>
    </row>
    <row r="2" spans="1:21">
      <c r="J2" s="1" t="s">
        <v>93</v>
      </c>
    </row>
    <row r="3" spans="1:21">
      <c r="E3" s="168"/>
      <c r="J3" s="143" t="s">
        <v>94</v>
      </c>
    </row>
    <row r="4" spans="1:21">
      <c r="A4" s="381" t="s"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37"/>
    </row>
    <row r="5" spans="1:21">
      <c r="A5" s="381" t="s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37"/>
    </row>
    <row r="6" spans="1:21">
      <c r="A6" s="381" t="s">
        <v>112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</row>
    <row r="7" spans="1:21" ht="16.5" thickBot="1">
      <c r="B7" s="1" t="s">
        <v>50</v>
      </c>
      <c r="J7" s="1">
        <v>1242</v>
      </c>
    </row>
    <row r="8" spans="1:21" ht="27" customHeight="1" thickBot="1">
      <c r="A8" s="85"/>
      <c r="B8" s="209" t="s">
        <v>2</v>
      </c>
      <c r="C8" s="233" t="s">
        <v>3</v>
      </c>
      <c r="D8" s="234" t="s">
        <v>4</v>
      </c>
      <c r="E8" s="234" t="s">
        <v>5</v>
      </c>
      <c r="F8" s="235" t="s">
        <v>6</v>
      </c>
      <c r="G8" s="207" t="s">
        <v>97</v>
      </c>
      <c r="H8" s="236" t="s">
        <v>8</v>
      </c>
      <c r="I8" s="234" t="s">
        <v>9</v>
      </c>
      <c r="J8" s="235" t="s">
        <v>10</v>
      </c>
      <c r="K8" s="208" t="s">
        <v>98</v>
      </c>
      <c r="L8" s="375" t="s">
        <v>116</v>
      </c>
      <c r="M8" s="237" t="s">
        <v>65</v>
      </c>
      <c r="N8" s="238" t="s">
        <v>66</v>
      </c>
      <c r="O8" s="239" t="s">
        <v>67</v>
      </c>
      <c r="P8" s="196" t="s">
        <v>103</v>
      </c>
      <c r="Q8" s="236" t="s">
        <v>69</v>
      </c>
      <c r="R8" s="240" t="s">
        <v>70</v>
      </c>
      <c r="S8" s="173" t="s">
        <v>71</v>
      </c>
      <c r="T8" s="38" t="s">
        <v>102</v>
      </c>
      <c r="U8" s="279" t="s">
        <v>78</v>
      </c>
    </row>
    <row r="9" spans="1:21" ht="21" customHeight="1" thickBot="1">
      <c r="A9" s="322" t="s">
        <v>12</v>
      </c>
      <c r="B9" s="146" t="s">
        <v>13</v>
      </c>
      <c r="C9" s="326">
        <f>C10+C11+C12+C13+C14+C15+C16</f>
        <v>9.3399999999999981</v>
      </c>
      <c r="D9" s="63">
        <f>D10+D11+D12+D13+D14+D15+D16</f>
        <v>11600.28</v>
      </c>
      <c r="E9" s="63">
        <f>E10+E11+E12+E13+E14+E15+E16</f>
        <v>11600.28</v>
      </c>
      <c r="F9" s="63">
        <f>F10+F11+F12+F13+F14+F15+F16</f>
        <v>11600.28</v>
      </c>
      <c r="G9" s="119">
        <f>F9+E9+D9</f>
        <v>34800.840000000004</v>
      </c>
      <c r="H9" s="121">
        <f>H10+H11+H12+H13+H14+H15+H16</f>
        <v>11600.28</v>
      </c>
      <c r="I9" s="121">
        <f>I10+I11+I12+I13+I14+I15+I16</f>
        <v>11600.28</v>
      </c>
      <c r="J9" s="121">
        <f>J10+J11+J12+J13+J14+J15+J16</f>
        <v>11600.28</v>
      </c>
      <c r="K9" s="119">
        <f>J9+I9+H9</f>
        <v>34800.840000000004</v>
      </c>
      <c r="L9" s="357">
        <f>L10+L11+L12+L13+L14+L15+L16</f>
        <v>9.6499999999999986</v>
      </c>
      <c r="M9" s="121">
        <f>M10+M11+M12+M13+M14+M15+M16</f>
        <v>11985.300000000001</v>
      </c>
      <c r="N9" s="121">
        <f>N10+N11+N12+N13+N14+N15+N16</f>
        <v>11985.300000000001</v>
      </c>
      <c r="O9" s="121">
        <f>O10+O11+O12+O13+O14+O15+O16</f>
        <v>11985.300000000001</v>
      </c>
      <c r="P9" s="119">
        <f>O9+N9+M9</f>
        <v>35955.9</v>
      </c>
      <c r="Q9" s="121">
        <f>Q10+Q11+Q12+Q13+Q14+Q15+Q16</f>
        <v>11600.28</v>
      </c>
      <c r="R9" s="121">
        <f>R10+R11+R12+R13+R14+R15+R16</f>
        <v>11600.28</v>
      </c>
      <c r="S9" s="121">
        <f>S10+S11+S12+S13+S14+S15+S16</f>
        <v>11600.28</v>
      </c>
      <c r="T9" s="92">
        <f>S9+R9+Q9</f>
        <v>34800.840000000004</v>
      </c>
      <c r="U9" s="197">
        <f>G9+K9+P9+T9</f>
        <v>140358.42000000001</v>
      </c>
    </row>
    <row r="10" spans="1:21">
      <c r="A10" s="85" t="s">
        <v>14</v>
      </c>
      <c r="B10" s="58" t="s">
        <v>15</v>
      </c>
      <c r="C10" s="323">
        <v>6.01</v>
      </c>
      <c r="D10" s="15">
        <f>C10*$J$7</f>
        <v>7464.42</v>
      </c>
      <c r="E10" s="15">
        <f>C10*$J$7</f>
        <v>7464.42</v>
      </c>
      <c r="F10" s="93">
        <f>C10*$J$7</f>
        <v>7464.42</v>
      </c>
      <c r="G10" s="118">
        <f>SUM(D10:F10)</f>
        <v>22393.260000000002</v>
      </c>
      <c r="H10" s="31">
        <f>C10*$J$7</f>
        <v>7464.42</v>
      </c>
      <c r="I10" s="15">
        <f>C10*$J$7</f>
        <v>7464.42</v>
      </c>
      <c r="J10" s="93">
        <f>C10*$J$7</f>
        <v>7464.42</v>
      </c>
      <c r="K10" s="127">
        <f>SUM(H10:J10)</f>
        <v>22393.260000000002</v>
      </c>
      <c r="L10" s="365">
        <v>6.32</v>
      </c>
      <c r="M10" s="161">
        <f>L10*J7</f>
        <v>7849.4400000000005</v>
      </c>
      <c r="N10" s="71">
        <f>L10*J7</f>
        <v>7849.4400000000005</v>
      </c>
      <c r="O10" s="76">
        <f>L10*J7</f>
        <v>7849.4400000000005</v>
      </c>
      <c r="P10" s="127">
        <f>SUM(M10:O10)</f>
        <v>23548.32</v>
      </c>
      <c r="Q10" s="161">
        <f>C10*$J$7</f>
        <v>7464.42</v>
      </c>
      <c r="R10" s="242">
        <f>C10*$J$7</f>
        <v>7464.42</v>
      </c>
      <c r="S10" s="161">
        <f>C10*$J$7</f>
        <v>7464.42</v>
      </c>
      <c r="T10" s="270">
        <f>SUM(Q10:S10)</f>
        <v>22393.260000000002</v>
      </c>
      <c r="U10" s="263">
        <f t="shared" ref="U10:U35" si="0">G10+K10+P10+T10</f>
        <v>90728.1</v>
      </c>
    </row>
    <row r="11" spans="1:21">
      <c r="A11" s="85" t="s">
        <v>16</v>
      </c>
      <c r="B11" s="54" t="s">
        <v>17</v>
      </c>
      <c r="C11" s="324">
        <v>0</v>
      </c>
      <c r="D11" s="8">
        <f t="shared" ref="D11:D16" si="1">C11*$J$7</f>
        <v>0</v>
      </c>
      <c r="E11" s="8">
        <f t="shared" ref="E11:E16" si="2">C11*$J$7</f>
        <v>0</v>
      </c>
      <c r="F11" s="94">
        <f t="shared" ref="F11:F16" si="3">C11*$J$7</f>
        <v>0</v>
      </c>
      <c r="G11" s="116">
        <f t="shared" ref="G11:G17" si="4">SUM(D11:F11)</f>
        <v>0</v>
      </c>
      <c r="H11" s="27">
        <f t="shared" ref="H11:H13" si="5">C11*$J$7</f>
        <v>0</v>
      </c>
      <c r="I11" s="8">
        <f t="shared" ref="I11:I13" si="6">C11*$J$7</f>
        <v>0</v>
      </c>
      <c r="J11" s="94">
        <f t="shared" ref="J11:J16" si="7">C11*$J$7</f>
        <v>0</v>
      </c>
      <c r="K11" s="182">
        <f t="shared" ref="K11:K13" si="8">SUM(H11:J11)</f>
        <v>0</v>
      </c>
      <c r="L11" s="359">
        <v>0</v>
      </c>
      <c r="M11" s="129">
        <f t="shared" ref="M11:M13" si="9">C11*$J$7</f>
        <v>0</v>
      </c>
      <c r="N11" s="70">
        <f t="shared" ref="N11:N13" si="10">C11*$J$7</f>
        <v>0</v>
      </c>
      <c r="O11" s="74">
        <f t="shared" ref="O11:O13" si="11">C11*$J$7</f>
        <v>0</v>
      </c>
      <c r="P11" s="182">
        <f t="shared" ref="P11:P13" si="12">SUM(M11:O11)</f>
        <v>0</v>
      </c>
      <c r="Q11" s="129">
        <f t="shared" ref="Q11:Q13" si="13">C11*$J$7</f>
        <v>0</v>
      </c>
      <c r="R11" s="244">
        <f t="shared" ref="R11:R13" si="14">C11*$J$7</f>
        <v>0</v>
      </c>
      <c r="S11" s="129">
        <f t="shared" ref="S11:S13" si="15">C11*$J$7</f>
        <v>0</v>
      </c>
      <c r="T11" s="268">
        <f t="shared" ref="T11:T13" si="16">SUM(Q11:S11)</f>
        <v>0</v>
      </c>
      <c r="U11" s="264">
        <f t="shared" si="0"/>
        <v>0</v>
      </c>
    </row>
    <row r="12" spans="1:21">
      <c r="A12" s="85" t="s">
        <v>18</v>
      </c>
      <c r="B12" s="54" t="s">
        <v>31</v>
      </c>
      <c r="C12" s="324">
        <v>0</v>
      </c>
      <c r="D12" s="8">
        <f t="shared" si="1"/>
        <v>0</v>
      </c>
      <c r="E12" s="8">
        <f t="shared" si="2"/>
        <v>0</v>
      </c>
      <c r="F12" s="94">
        <f t="shared" si="3"/>
        <v>0</v>
      </c>
      <c r="G12" s="116">
        <f t="shared" si="4"/>
        <v>0</v>
      </c>
      <c r="H12" s="27">
        <f t="shared" si="5"/>
        <v>0</v>
      </c>
      <c r="I12" s="8">
        <f t="shared" si="6"/>
        <v>0</v>
      </c>
      <c r="J12" s="94">
        <f t="shared" si="7"/>
        <v>0</v>
      </c>
      <c r="K12" s="182">
        <f t="shared" si="8"/>
        <v>0</v>
      </c>
      <c r="L12" s="359">
        <v>0</v>
      </c>
      <c r="M12" s="129">
        <f t="shared" si="9"/>
        <v>0</v>
      </c>
      <c r="N12" s="70">
        <f t="shared" si="10"/>
        <v>0</v>
      </c>
      <c r="O12" s="74">
        <f t="shared" si="11"/>
        <v>0</v>
      </c>
      <c r="P12" s="182">
        <f t="shared" si="12"/>
        <v>0</v>
      </c>
      <c r="Q12" s="129">
        <f t="shared" si="13"/>
        <v>0</v>
      </c>
      <c r="R12" s="244">
        <f t="shared" si="14"/>
        <v>0</v>
      </c>
      <c r="S12" s="129">
        <f t="shared" si="15"/>
        <v>0</v>
      </c>
      <c r="T12" s="268">
        <f t="shared" si="16"/>
        <v>0</v>
      </c>
      <c r="U12" s="264">
        <f t="shared" si="0"/>
        <v>0</v>
      </c>
    </row>
    <row r="13" spans="1:21">
      <c r="A13" s="85" t="s">
        <v>34</v>
      </c>
      <c r="B13" s="54" t="s">
        <v>19</v>
      </c>
      <c r="C13" s="324">
        <v>0</v>
      </c>
      <c r="D13" s="8">
        <f t="shared" si="1"/>
        <v>0</v>
      </c>
      <c r="E13" s="8">
        <f t="shared" si="2"/>
        <v>0</v>
      </c>
      <c r="F13" s="94">
        <f t="shared" si="3"/>
        <v>0</v>
      </c>
      <c r="G13" s="116">
        <f t="shared" si="4"/>
        <v>0</v>
      </c>
      <c r="H13" s="27">
        <f t="shared" si="5"/>
        <v>0</v>
      </c>
      <c r="I13" s="8">
        <f t="shared" si="6"/>
        <v>0</v>
      </c>
      <c r="J13" s="94">
        <f t="shared" si="7"/>
        <v>0</v>
      </c>
      <c r="K13" s="182">
        <f t="shared" si="8"/>
        <v>0</v>
      </c>
      <c r="L13" s="359">
        <v>0</v>
      </c>
      <c r="M13" s="129">
        <f t="shared" si="9"/>
        <v>0</v>
      </c>
      <c r="N13" s="70">
        <f t="shared" si="10"/>
        <v>0</v>
      </c>
      <c r="O13" s="74">
        <f t="shared" si="11"/>
        <v>0</v>
      </c>
      <c r="P13" s="182">
        <f t="shared" si="12"/>
        <v>0</v>
      </c>
      <c r="Q13" s="129">
        <f t="shared" si="13"/>
        <v>0</v>
      </c>
      <c r="R13" s="244">
        <f t="shared" si="14"/>
        <v>0</v>
      </c>
      <c r="S13" s="129">
        <f t="shared" si="15"/>
        <v>0</v>
      </c>
      <c r="T13" s="268">
        <f t="shared" si="16"/>
        <v>0</v>
      </c>
      <c r="U13" s="264">
        <f t="shared" si="0"/>
        <v>0</v>
      </c>
    </row>
    <row r="14" spans="1:21">
      <c r="A14" s="85" t="s">
        <v>35</v>
      </c>
      <c r="B14" s="54" t="s">
        <v>59</v>
      </c>
      <c r="C14" s="324">
        <v>2.69</v>
      </c>
      <c r="D14" s="8">
        <f t="shared" si="1"/>
        <v>3340.98</v>
      </c>
      <c r="E14" s="8">
        <f t="shared" si="2"/>
        <v>3340.98</v>
      </c>
      <c r="F14" s="94">
        <f t="shared" si="3"/>
        <v>3340.98</v>
      </c>
      <c r="G14" s="116">
        <f t="shared" ref="G14:G16" si="17">SUM(D14:F14)</f>
        <v>10022.94</v>
      </c>
      <c r="H14" s="27">
        <f>C14*$J$7</f>
        <v>3340.98</v>
      </c>
      <c r="I14" s="8">
        <f>C14*$J$7</f>
        <v>3340.98</v>
      </c>
      <c r="J14" s="94">
        <f t="shared" si="7"/>
        <v>3340.98</v>
      </c>
      <c r="K14" s="116">
        <f>SUM(H14:J14)</f>
        <v>10022.94</v>
      </c>
      <c r="L14" s="363">
        <v>2.69</v>
      </c>
      <c r="M14" s="129">
        <f>L14*J7</f>
        <v>3340.98</v>
      </c>
      <c r="N14" s="70">
        <f>L14*J7</f>
        <v>3340.98</v>
      </c>
      <c r="O14" s="74">
        <f>L14*J7</f>
        <v>3340.98</v>
      </c>
      <c r="P14" s="116">
        <f>SUM(M14:O14)</f>
        <v>10022.94</v>
      </c>
      <c r="Q14" s="129">
        <f>C14*$J$7</f>
        <v>3340.98</v>
      </c>
      <c r="R14" s="244">
        <f>C14*$J$7</f>
        <v>3340.98</v>
      </c>
      <c r="S14" s="129">
        <f>C14*$J$7</f>
        <v>3340.98</v>
      </c>
      <c r="T14" s="273">
        <f>SUM(Q14:S14)</f>
        <v>10022.94</v>
      </c>
      <c r="U14" s="264">
        <f t="shared" ref="U14:U16" si="18">G14+K14+P14+T14</f>
        <v>40091.760000000002</v>
      </c>
    </row>
    <row r="15" spans="1:21">
      <c r="A15" s="85" t="s">
        <v>37</v>
      </c>
      <c r="B15" s="58" t="s">
        <v>54</v>
      </c>
      <c r="C15" s="323">
        <v>0.52</v>
      </c>
      <c r="D15" s="15">
        <f t="shared" si="1"/>
        <v>645.84</v>
      </c>
      <c r="E15" s="15">
        <f t="shared" si="2"/>
        <v>645.84</v>
      </c>
      <c r="F15" s="93">
        <f t="shared" si="3"/>
        <v>645.84</v>
      </c>
      <c r="G15" s="118">
        <f t="shared" si="17"/>
        <v>1937.52</v>
      </c>
      <c r="H15" s="31">
        <f t="shared" ref="H15:H16" si="19">C15*$J$7</f>
        <v>645.84</v>
      </c>
      <c r="I15" s="17">
        <f t="shared" ref="I15:I16" si="20">C15*$J$7</f>
        <v>645.84</v>
      </c>
      <c r="J15" s="166">
        <f t="shared" si="7"/>
        <v>645.84</v>
      </c>
      <c r="K15" s="185">
        <f t="shared" ref="K15:K16" si="21">SUM(H15:J15)</f>
        <v>1937.52</v>
      </c>
      <c r="L15" s="360">
        <v>0.52</v>
      </c>
      <c r="M15" s="161">
        <f>L15*J7</f>
        <v>645.84</v>
      </c>
      <c r="N15" s="71">
        <f>L15*J7</f>
        <v>645.84</v>
      </c>
      <c r="O15" s="76">
        <f>L15*J7</f>
        <v>645.84</v>
      </c>
      <c r="P15" s="185">
        <f t="shared" ref="P15:P16" si="22">SUM(M15:O15)</f>
        <v>1937.52</v>
      </c>
      <c r="Q15" s="161">
        <f t="shared" ref="Q15:Q16" si="23">C15*$J$7</f>
        <v>645.84</v>
      </c>
      <c r="R15" s="242">
        <f t="shared" ref="R15:R16" si="24">C15*$J$7</f>
        <v>645.84</v>
      </c>
      <c r="S15" s="161">
        <f t="shared" ref="S15:S16" si="25">C15*$J$7</f>
        <v>645.84</v>
      </c>
      <c r="T15" s="275">
        <f t="shared" ref="T15:T16" si="26">SUM(Q15:S15)</f>
        <v>1937.52</v>
      </c>
      <c r="U15" s="263">
        <f t="shared" si="18"/>
        <v>7750.08</v>
      </c>
    </row>
    <row r="16" spans="1:21" ht="16.5" thickBot="1">
      <c r="A16" s="85" t="s">
        <v>45</v>
      </c>
      <c r="B16" s="54" t="s">
        <v>55</v>
      </c>
      <c r="C16" s="324">
        <v>0.12</v>
      </c>
      <c r="D16" s="8">
        <f t="shared" si="1"/>
        <v>149.04</v>
      </c>
      <c r="E16" s="8">
        <f t="shared" si="2"/>
        <v>149.04</v>
      </c>
      <c r="F16" s="94">
        <f t="shared" si="3"/>
        <v>149.04</v>
      </c>
      <c r="G16" s="116">
        <f t="shared" si="17"/>
        <v>447.12</v>
      </c>
      <c r="H16" s="27">
        <f t="shared" si="19"/>
        <v>149.04</v>
      </c>
      <c r="I16" s="12">
        <f t="shared" si="20"/>
        <v>149.04</v>
      </c>
      <c r="J16" s="95">
        <f t="shared" si="7"/>
        <v>149.04</v>
      </c>
      <c r="K16" s="117">
        <f t="shared" si="21"/>
        <v>447.12</v>
      </c>
      <c r="L16" s="361">
        <v>0.12</v>
      </c>
      <c r="M16" s="129">
        <f>L16*J7</f>
        <v>149.04</v>
      </c>
      <c r="N16" s="70">
        <f>L16*J7</f>
        <v>149.04</v>
      </c>
      <c r="O16" s="74">
        <f>L16*J7</f>
        <v>149.04</v>
      </c>
      <c r="P16" s="117">
        <f t="shared" si="22"/>
        <v>447.12</v>
      </c>
      <c r="Q16" s="129">
        <f t="shared" si="23"/>
        <v>149.04</v>
      </c>
      <c r="R16" s="244">
        <f t="shared" si="24"/>
        <v>149.04</v>
      </c>
      <c r="S16" s="129">
        <f t="shared" si="25"/>
        <v>149.04</v>
      </c>
      <c r="T16" s="274">
        <f t="shared" si="26"/>
        <v>447.12</v>
      </c>
      <c r="U16" s="264">
        <f t="shared" si="18"/>
        <v>1788.48</v>
      </c>
    </row>
    <row r="17" spans="1:21" ht="21.75" customHeight="1" thickBot="1">
      <c r="A17" s="84" t="s">
        <v>106</v>
      </c>
      <c r="B17" s="59" t="s">
        <v>89</v>
      </c>
      <c r="C17" s="83"/>
      <c r="D17" s="41">
        <v>8138</v>
      </c>
      <c r="E17" s="41">
        <v>13398</v>
      </c>
      <c r="F17" s="41">
        <v>11480</v>
      </c>
      <c r="G17" s="119">
        <f t="shared" si="4"/>
        <v>33016</v>
      </c>
      <c r="H17" s="101">
        <v>11411</v>
      </c>
      <c r="I17" s="41">
        <v>11401</v>
      </c>
      <c r="J17" s="100">
        <v>11330</v>
      </c>
      <c r="K17" s="197">
        <f>SUM(H17:J17)</f>
        <v>34142</v>
      </c>
      <c r="L17" s="367"/>
      <c r="M17" s="101">
        <v>11213</v>
      </c>
      <c r="N17" s="41">
        <v>11177</v>
      </c>
      <c r="O17" s="100">
        <v>8448</v>
      </c>
      <c r="P17" s="197">
        <f>SUM(M17:O17)</f>
        <v>30838</v>
      </c>
      <c r="Q17" s="101"/>
      <c r="R17" s="43"/>
      <c r="S17" s="101"/>
      <c r="T17" s="100">
        <f>SUM(Q17:S17)</f>
        <v>0</v>
      </c>
      <c r="U17" s="164">
        <f t="shared" si="0"/>
        <v>97996</v>
      </c>
    </row>
    <row r="18" spans="1:21" ht="16.5" thickBot="1">
      <c r="A18" s="85"/>
      <c r="B18" s="58" t="s">
        <v>104</v>
      </c>
      <c r="C18" s="241"/>
      <c r="D18" s="15"/>
      <c r="E18" s="15"/>
      <c r="F18" s="93"/>
      <c r="G18" s="127"/>
      <c r="H18" s="107"/>
      <c r="I18" s="15"/>
      <c r="J18" s="93"/>
      <c r="K18" s="127"/>
      <c r="L18" s="365"/>
      <c r="M18" s="107"/>
      <c r="N18" s="15"/>
      <c r="O18" s="93"/>
      <c r="P18" s="127"/>
      <c r="Q18" s="107"/>
      <c r="R18" s="246"/>
      <c r="S18" s="31"/>
      <c r="T18" s="270"/>
      <c r="U18" s="263"/>
    </row>
    <row r="19" spans="1:21" ht="21.75" customHeight="1" thickBot="1">
      <c r="A19" s="322" t="s">
        <v>22</v>
      </c>
      <c r="B19" s="59" t="s">
        <v>23</v>
      </c>
      <c r="C19" s="175">
        <f>C20+C21+C22+C23+C24+C25</f>
        <v>9.3399999999999981</v>
      </c>
      <c r="D19" s="41">
        <f>SUM(D20:D31)</f>
        <v>4135.8600000000006</v>
      </c>
      <c r="E19" s="41">
        <f>SUM(E20:E31)</f>
        <v>4722.8599999999997</v>
      </c>
      <c r="F19" s="100">
        <f>SUM(F20:F31)</f>
        <v>4135.8600000000006</v>
      </c>
      <c r="G19" s="119">
        <f>SUM(D19:F19)</f>
        <v>12994.580000000002</v>
      </c>
      <c r="H19" s="101">
        <f>SUM(H20:H31)</f>
        <v>4135.8600000000006</v>
      </c>
      <c r="I19" s="41">
        <f>SUM(I20:I31)</f>
        <v>4135.8600000000006</v>
      </c>
      <c r="J19" s="100">
        <f>SUM(J20:J31)</f>
        <v>13119.86</v>
      </c>
      <c r="K19" s="119">
        <f>SUM(H19:J19)</f>
        <v>21391.58</v>
      </c>
      <c r="L19" s="357"/>
      <c r="M19" s="101">
        <f>SUM(M20:M31)</f>
        <v>4135.8600000000006</v>
      </c>
      <c r="N19" s="41">
        <f>SUM(N20:N31)</f>
        <v>4135.8600000000006</v>
      </c>
      <c r="O19" s="100">
        <f>SUM(O20:O31)</f>
        <v>4135.8600000000006</v>
      </c>
      <c r="P19" s="119">
        <f>SUM(M19:O19)</f>
        <v>12407.580000000002</v>
      </c>
      <c r="Q19" s="101">
        <f>SUM(Q20:Q31)</f>
        <v>4135.8600000000006</v>
      </c>
      <c r="R19" s="43">
        <f>SUM(R20:R31)+R34</f>
        <v>4135.8600000000006</v>
      </c>
      <c r="S19" s="101">
        <f>SUM(S20:S31)</f>
        <v>4135.8600000000006</v>
      </c>
      <c r="T19" s="92">
        <f>SUM(Q19:S19)</f>
        <v>12407.580000000002</v>
      </c>
      <c r="U19" s="164">
        <f t="shared" si="0"/>
        <v>59201.320000000007</v>
      </c>
    </row>
    <row r="20" spans="1:21">
      <c r="A20" s="85" t="s">
        <v>24</v>
      </c>
      <c r="B20" s="58" t="s">
        <v>17</v>
      </c>
      <c r="C20" s="323">
        <v>0</v>
      </c>
      <c r="D20" s="15">
        <f t="shared" ref="D20:D29" si="27">C20*$J$7</f>
        <v>0</v>
      </c>
      <c r="E20" s="15">
        <f>C20*$J$7</f>
        <v>0</v>
      </c>
      <c r="F20" s="93">
        <f>C20*$J$7</f>
        <v>0</v>
      </c>
      <c r="G20" s="118">
        <f>SUM(D20:F20)</f>
        <v>0</v>
      </c>
      <c r="H20" s="31">
        <f>C20*$J$7</f>
        <v>0</v>
      </c>
      <c r="I20" s="15">
        <f>C20*$J$7</f>
        <v>0</v>
      </c>
      <c r="J20" s="93">
        <f t="shared" ref="J20:J29" si="28">C20*$J$7</f>
        <v>0</v>
      </c>
      <c r="K20" s="118">
        <f>SUM(H20:J20)</f>
        <v>0</v>
      </c>
      <c r="L20" s="358">
        <v>0</v>
      </c>
      <c r="M20" s="161">
        <f>L20*J7</f>
        <v>0</v>
      </c>
      <c r="N20" s="71">
        <f>L20*J7</f>
        <v>0</v>
      </c>
      <c r="O20" s="76">
        <f>L20*J7</f>
        <v>0</v>
      </c>
      <c r="P20" s="118">
        <f>SUM(M20:O20)</f>
        <v>0</v>
      </c>
      <c r="Q20" s="161">
        <f>C20*$J$7</f>
        <v>0</v>
      </c>
      <c r="R20" s="242">
        <f>C20*$J$7</f>
        <v>0</v>
      </c>
      <c r="S20" s="161">
        <f>C20*$J$7</f>
        <v>0</v>
      </c>
      <c r="T20" s="272">
        <f>SUM(Q20:S20)</f>
        <v>0</v>
      </c>
      <c r="U20" s="263">
        <f t="shared" si="0"/>
        <v>0</v>
      </c>
    </row>
    <row r="21" spans="1:21">
      <c r="A21" s="85" t="s">
        <v>25</v>
      </c>
      <c r="B21" s="54" t="s">
        <v>59</v>
      </c>
      <c r="C21" s="324">
        <v>2.69</v>
      </c>
      <c r="D21" s="8">
        <f t="shared" si="27"/>
        <v>3340.98</v>
      </c>
      <c r="E21" s="8">
        <f t="shared" ref="E21:E29" si="29">C21*$J$7</f>
        <v>3340.98</v>
      </c>
      <c r="F21" s="94">
        <f t="shared" ref="F21:F29" si="30">C21*$J$7</f>
        <v>3340.98</v>
      </c>
      <c r="G21" s="116">
        <f t="shared" ref="G21:G33" si="31">SUM(D21:F21)</f>
        <v>10022.94</v>
      </c>
      <c r="H21" s="27">
        <f>C21*$J$7</f>
        <v>3340.98</v>
      </c>
      <c r="I21" s="8">
        <f>C21*$J$7</f>
        <v>3340.98</v>
      </c>
      <c r="J21" s="94">
        <f t="shared" si="28"/>
        <v>3340.98</v>
      </c>
      <c r="K21" s="116">
        <f>SUM(H21:J21)</f>
        <v>10022.94</v>
      </c>
      <c r="L21" s="363">
        <v>2.69</v>
      </c>
      <c r="M21" s="129">
        <f>L21*J7</f>
        <v>3340.98</v>
      </c>
      <c r="N21" s="70">
        <f>L21*J7</f>
        <v>3340.98</v>
      </c>
      <c r="O21" s="74">
        <f>L21*J7</f>
        <v>3340.98</v>
      </c>
      <c r="P21" s="116">
        <f>SUM(M21:O21)</f>
        <v>10022.94</v>
      </c>
      <c r="Q21" s="129">
        <f>C21*$J$7</f>
        <v>3340.98</v>
      </c>
      <c r="R21" s="244">
        <f>C21*$J$7</f>
        <v>3340.98</v>
      </c>
      <c r="S21" s="129">
        <f>C21*$J$7</f>
        <v>3340.98</v>
      </c>
      <c r="T21" s="273">
        <f>SUM(Q21:S21)</f>
        <v>10022.94</v>
      </c>
      <c r="U21" s="264">
        <f t="shared" si="0"/>
        <v>40091.760000000002</v>
      </c>
    </row>
    <row r="22" spans="1:21" ht="16.5" thickBot="1">
      <c r="A22" s="198" t="s">
        <v>26</v>
      </c>
      <c r="B22" s="56" t="s">
        <v>31</v>
      </c>
      <c r="C22" s="325">
        <v>0</v>
      </c>
      <c r="D22" s="12">
        <f t="shared" si="27"/>
        <v>0</v>
      </c>
      <c r="E22" s="12">
        <f t="shared" si="29"/>
        <v>0</v>
      </c>
      <c r="F22" s="95">
        <f t="shared" si="30"/>
        <v>0</v>
      </c>
      <c r="G22" s="117">
        <f t="shared" si="31"/>
        <v>0</v>
      </c>
      <c r="H22" s="29">
        <f>C22*$J$7</f>
        <v>0</v>
      </c>
      <c r="I22" s="12">
        <f>C22*$J$7</f>
        <v>0</v>
      </c>
      <c r="J22" s="95">
        <f t="shared" si="28"/>
        <v>0</v>
      </c>
      <c r="K22" s="117">
        <f t="shared" ref="K22:K33" si="32">SUM(H22:J22)</f>
        <v>0</v>
      </c>
      <c r="L22" s="361">
        <v>0</v>
      </c>
      <c r="M22" s="130">
        <f>L22*J7</f>
        <v>0</v>
      </c>
      <c r="N22" s="72">
        <f>L22*J7</f>
        <v>0</v>
      </c>
      <c r="O22" s="75">
        <f>L22*J7</f>
        <v>0</v>
      </c>
      <c r="P22" s="117">
        <f t="shared" ref="P22:P33" si="33">SUM(M22:O22)</f>
        <v>0</v>
      </c>
      <c r="Q22" s="130">
        <f>C22*$J$7</f>
        <v>0</v>
      </c>
      <c r="R22" s="245">
        <f>C22*$J$7</f>
        <v>0</v>
      </c>
      <c r="S22" s="130">
        <f>C22*$J$7</f>
        <v>0</v>
      </c>
      <c r="T22" s="274">
        <f t="shared" ref="T22:T33" si="34">SUM(Q22:S22)</f>
        <v>0</v>
      </c>
      <c r="U22" s="265">
        <f t="shared" si="0"/>
        <v>0</v>
      </c>
    </row>
    <row r="23" spans="1:21" ht="33.75" customHeight="1" thickBot="1">
      <c r="A23" s="82" t="s">
        <v>27</v>
      </c>
      <c r="B23" s="201" t="s">
        <v>53</v>
      </c>
      <c r="C23" s="321">
        <v>6.01</v>
      </c>
      <c r="D23" s="114">
        <v>0</v>
      </c>
      <c r="E23" s="114">
        <v>587</v>
      </c>
      <c r="F23" s="77">
        <v>0</v>
      </c>
      <c r="G23" s="125">
        <f t="shared" si="31"/>
        <v>587</v>
      </c>
      <c r="H23" s="126">
        <v>0</v>
      </c>
      <c r="I23" s="114">
        <v>0</v>
      </c>
      <c r="J23" s="77">
        <v>8984</v>
      </c>
      <c r="K23" s="125">
        <f t="shared" si="32"/>
        <v>8984</v>
      </c>
      <c r="L23" s="374">
        <v>6.32</v>
      </c>
      <c r="M23" s="126">
        <v>0</v>
      </c>
      <c r="N23" s="114">
        <v>0</v>
      </c>
      <c r="O23" s="77">
        <v>0</v>
      </c>
      <c r="P23" s="125">
        <f t="shared" si="33"/>
        <v>0</v>
      </c>
      <c r="Q23" s="126"/>
      <c r="R23" s="115"/>
      <c r="S23" s="126"/>
      <c r="T23" s="280">
        <f t="shared" si="34"/>
        <v>0</v>
      </c>
      <c r="U23" s="281">
        <f t="shared" si="0"/>
        <v>9571</v>
      </c>
    </row>
    <row r="24" spans="1:21">
      <c r="A24" s="199" t="s">
        <v>39</v>
      </c>
      <c r="B24" s="58" t="s">
        <v>54</v>
      </c>
      <c r="C24" s="323">
        <v>0.52</v>
      </c>
      <c r="D24" s="15">
        <f t="shared" si="27"/>
        <v>645.84</v>
      </c>
      <c r="E24" s="15">
        <f t="shared" si="29"/>
        <v>645.84</v>
      </c>
      <c r="F24" s="93">
        <f t="shared" si="30"/>
        <v>645.84</v>
      </c>
      <c r="G24" s="118">
        <f t="shared" si="31"/>
        <v>1937.52</v>
      </c>
      <c r="H24" s="31">
        <f t="shared" ref="H24:H29" si="35">C24*$J$7</f>
        <v>645.84</v>
      </c>
      <c r="I24" s="17">
        <f t="shared" ref="I24:I29" si="36">C24*$J$7</f>
        <v>645.84</v>
      </c>
      <c r="J24" s="166">
        <f t="shared" si="28"/>
        <v>645.84</v>
      </c>
      <c r="K24" s="185">
        <f t="shared" si="32"/>
        <v>1937.52</v>
      </c>
      <c r="L24" s="360">
        <v>0.52</v>
      </c>
      <c r="M24" s="161">
        <f>L24*J7</f>
        <v>645.84</v>
      </c>
      <c r="N24" s="71">
        <f>L24*J7</f>
        <v>645.84</v>
      </c>
      <c r="O24" s="76">
        <f>L24*J7</f>
        <v>645.84</v>
      </c>
      <c r="P24" s="185">
        <f t="shared" si="33"/>
        <v>1937.52</v>
      </c>
      <c r="Q24" s="161">
        <f t="shared" ref="Q24:Q29" si="37">C24*$J$7</f>
        <v>645.84</v>
      </c>
      <c r="R24" s="242">
        <f t="shared" ref="R24:R30" si="38">C24*$J$7</f>
        <v>645.84</v>
      </c>
      <c r="S24" s="161">
        <f t="shared" ref="S24:S30" si="39">C24*$J$7</f>
        <v>645.84</v>
      </c>
      <c r="T24" s="275">
        <f t="shared" si="34"/>
        <v>1937.52</v>
      </c>
      <c r="U24" s="263">
        <f t="shared" si="0"/>
        <v>7750.08</v>
      </c>
    </row>
    <row r="25" spans="1:21">
      <c r="A25" s="84" t="s">
        <v>40</v>
      </c>
      <c r="B25" s="54" t="s">
        <v>55</v>
      </c>
      <c r="C25" s="324">
        <v>0.12</v>
      </c>
      <c r="D25" s="8">
        <f t="shared" si="27"/>
        <v>149.04</v>
      </c>
      <c r="E25" s="8">
        <f t="shared" si="29"/>
        <v>149.04</v>
      </c>
      <c r="F25" s="94">
        <f t="shared" si="30"/>
        <v>149.04</v>
      </c>
      <c r="G25" s="116">
        <f t="shared" si="31"/>
        <v>447.12</v>
      </c>
      <c r="H25" s="27">
        <f t="shared" si="35"/>
        <v>149.04</v>
      </c>
      <c r="I25" s="12">
        <f t="shared" si="36"/>
        <v>149.04</v>
      </c>
      <c r="J25" s="95">
        <f t="shared" si="28"/>
        <v>149.04</v>
      </c>
      <c r="K25" s="117">
        <f t="shared" si="32"/>
        <v>447.12</v>
      </c>
      <c r="L25" s="361">
        <v>0.12</v>
      </c>
      <c r="M25" s="129">
        <f>L25*J7</f>
        <v>149.04</v>
      </c>
      <c r="N25" s="70">
        <f>L25*J7</f>
        <v>149.04</v>
      </c>
      <c r="O25" s="74">
        <f>L25*J7</f>
        <v>149.04</v>
      </c>
      <c r="P25" s="117">
        <f t="shared" si="33"/>
        <v>447.12</v>
      </c>
      <c r="Q25" s="129">
        <f t="shared" si="37"/>
        <v>149.04</v>
      </c>
      <c r="R25" s="244">
        <f t="shared" si="38"/>
        <v>149.04</v>
      </c>
      <c r="S25" s="129">
        <f t="shared" si="39"/>
        <v>149.04</v>
      </c>
      <c r="T25" s="274">
        <f t="shared" si="34"/>
        <v>447.12</v>
      </c>
      <c r="U25" s="264">
        <f t="shared" si="0"/>
        <v>1788.48</v>
      </c>
    </row>
    <row r="26" spans="1:21">
      <c r="A26" s="85" t="s">
        <v>41</v>
      </c>
      <c r="B26" s="54" t="s">
        <v>28</v>
      </c>
      <c r="C26" s="324">
        <v>0</v>
      </c>
      <c r="D26" s="8">
        <f t="shared" si="27"/>
        <v>0</v>
      </c>
      <c r="E26" s="8">
        <f t="shared" si="29"/>
        <v>0</v>
      </c>
      <c r="F26" s="94">
        <f t="shared" si="30"/>
        <v>0</v>
      </c>
      <c r="G26" s="116">
        <f t="shared" si="31"/>
        <v>0</v>
      </c>
      <c r="H26" s="27">
        <f t="shared" si="35"/>
        <v>0</v>
      </c>
      <c r="I26" s="12">
        <f t="shared" si="36"/>
        <v>0</v>
      </c>
      <c r="J26" s="95">
        <f t="shared" si="28"/>
        <v>0</v>
      </c>
      <c r="K26" s="117">
        <f t="shared" si="32"/>
        <v>0</v>
      </c>
      <c r="L26" s="361">
        <v>0</v>
      </c>
      <c r="M26" s="129">
        <f>L26*J7</f>
        <v>0</v>
      </c>
      <c r="N26" s="70">
        <f>L26*J7</f>
        <v>0</v>
      </c>
      <c r="O26" s="74">
        <f>L26*J7</f>
        <v>0</v>
      </c>
      <c r="P26" s="117">
        <f t="shared" si="33"/>
        <v>0</v>
      </c>
      <c r="Q26" s="129">
        <f t="shared" si="37"/>
        <v>0</v>
      </c>
      <c r="R26" s="244">
        <f t="shared" si="38"/>
        <v>0</v>
      </c>
      <c r="S26" s="129">
        <f t="shared" si="39"/>
        <v>0</v>
      </c>
      <c r="T26" s="274">
        <f t="shared" si="34"/>
        <v>0</v>
      </c>
      <c r="U26" s="264">
        <f t="shared" si="0"/>
        <v>0</v>
      </c>
    </row>
    <row r="27" spans="1:21">
      <c r="A27" s="85" t="s">
        <v>42</v>
      </c>
      <c r="B27" s="54" t="s">
        <v>36</v>
      </c>
      <c r="C27" s="324">
        <v>0</v>
      </c>
      <c r="D27" s="8">
        <f t="shared" si="27"/>
        <v>0</v>
      </c>
      <c r="E27" s="8">
        <f t="shared" si="29"/>
        <v>0</v>
      </c>
      <c r="F27" s="94">
        <f t="shared" si="30"/>
        <v>0</v>
      </c>
      <c r="G27" s="116">
        <f t="shared" si="31"/>
        <v>0</v>
      </c>
      <c r="H27" s="27">
        <f t="shared" si="35"/>
        <v>0</v>
      </c>
      <c r="I27" s="12">
        <f t="shared" si="36"/>
        <v>0</v>
      </c>
      <c r="J27" s="95">
        <f t="shared" si="28"/>
        <v>0</v>
      </c>
      <c r="K27" s="117">
        <f t="shared" si="32"/>
        <v>0</v>
      </c>
      <c r="L27" s="361">
        <v>0</v>
      </c>
      <c r="M27" s="129">
        <f>L27*J7</f>
        <v>0</v>
      </c>
      <c r="N27" s="70">
        <f>L27*J7</f>
        <v>0</v>
      </c>
      <c r="O27" s="74">
        <f>L27*W38</f>
        <v>0</v>
      </c>
      <c r="P27" s="117">
        <f t="shared" si="33"/>
        <v>0</v>
      </c>
      <c r="Q27" s="129">
        <f t="shared" si="37"/>
        <v>0</v>
      </c>
      <c r="R27" s="244">
        <f t="shared" si="38"/>
        <v>0</v>
      </c>
      <c r="S27" s="129">
        <f t="shared" si="39"/>
        <v>0</v>
      </c>
      <c r="T27" s="274">
        <f t="shared" si="34"/>
        <v>0</v>
      </c>
      <c r="U27" s="264">
        <f t="shared" si="0"/>
        <v>0</v>
      </c>
    </row>
    <row r="28" spans="1:21">
      <c r="A28" s="85" t="s">
        <v>43</v>
      </c>
      <c r="B28" s="54" t="s">
        <v>38</v>
      </c>
      <c r="C28" s="324">
        <v>0</v>
      </c>
      <c r="D28" s="8">
        <f t="shared" si="27"/>
        <v>0</v>
      </c>
      <c r="E28" s="8">
        <f t="shared" si="29"/>
        <v>0</v>
      </c>
      <c r="F28" s="94">
        <f t="shared" si="30"/>
        <v>0</v>
      </c>
      <c r="G28" s="116">
        <f t="shared" si="31"/>
        <v>0</v>
      </c>
      <c r="H28" s="27">
        <f t="shared" si="35"/>
        <v>0</v>
      </c>
      <c r="I28" s="12">
        <f t="shared" si="36"/>
        <v>0</v>
      </c>
      <c r="J28" s="95">
        <f t="shared" si="28"/>
        <v>0</v>
      </c>
      <c r="K28" s="117">
        <f t="shared" si="32"/>
        <v>0</v>
      </c>
      <c r="L28" s="352">
        <v>0</v>
      </c>
      <c r="M28" s="129">
        <f t="shared" ref="M28:M30" si="40">C28*$J$7</f>
        <v>0</v>
      </c>
      <c r="N28" s="70">
        <f t="shared" ref="N28:N30" si="41">C28*$J$7</f>
        <v>0</v>
      </c>
      <c r="O28" s="74">
        <f t="shared" ref="O28:O30" si="42">C28*$J$7</f>
        <v>0</v>
      </c>
      <c r="P28" s="117">
        <f t="shared" si="33"/>
        <v>0</v>
      </c>
      <c r="Q28" s="129">
        <f t="shared" si="37"/>
        <v>0</v>
      </c>
      <c r="R28" s="244">
        <f t="shared" si="38"/>
        <v>0</v>
      </c>
      <c r="S28" s="129">
        <f t="shared" si="39"/>
        <v>0</v>
      </c>
      <c r="T28" s="274">
        <f t="shared" si="34"/>
        <v>0</v>
      </c>
      <c r="U28" s="264">
        <f t="shared" si="0"/>
        <v>0</v>
      </c>
    </row>
    <row r="29" spans="1:21">
      <c r="A29" s="85" t="s">
        <v>44</v>
      </c>
      <c r="B29" s="54" t="s">
        <v>33</v>
      </c>
      <c r="C29" s="324">
        <v>0</v>
      </c>
      <c r="D29" s="8">
        <f t="shared" si="27"/>
        <v>0</v>
      </c>
      <c r="E29" s="8">
        <f t="shared" si="29"/>
        <v>0</v>
      </c>
      <c r="F29" s="94">
        <f t="shared" si="30"/>
        <v>0</v>
      </c>
      <c r="G29" s="116">
        <f t="shared" si="31"/>
        <v>0</v>
      </c>
      <c r="H29" s="27">
        <f t="shared" si="35"/>
        <v>0</v>
      </c>
      <c r="I29" s="8">
        <f t="shared" si="36"/>
        <v>0</v>
      </c>
      <c r="J29" s="94">
        <f t="shared" si="28"/>
        <v>0</v>
      </c>
      <c r="K29" s="117">
        <f t="shared" si="32"/>
        <v>0</v>
      </c>
      <c r="L29" s="352">
        <v>0</v>
      </c>
      <c r="M29" s="129">
        <f t="shared" si="40"/>
        <v>0</v>
      </c>
      <c r="N29" s="70">
        <f t="shared" si="41"/>
        <v>0</v>
      </c>
      <c r="O29" s="74">
        <f t="shared" si="42"/>
        <v>0</v>
      </c>
      <c r="P29" s="117">
        <f t="shared" si="33"/>
        <v>0</v>
      </c>
      <c r="Q29" s="129">
        <f t="shared" si="37"/>
        <v>0</v>
      </c>
      <c r="R29" s="244">
        <f t="shared" si="38"/>
        <v>0</v>
      </c>
      <c r="S29" s="129">
        <f t="shared" si="39"/>
        <v>0</v>
      </c>
      <c r="T29" s="274">
        <f t="shared" si="34"/>
        <v>0</v>
      </c>
      <c r="U29" s="264">
        <f t="shared" si="0"/>
        <v>0</v>
      </c>
    </row>
    <row r="30" spans="1:21">
      <c r="A30" s="85" t="s">
        <v>46</v>
      </c>
      <c r="B30" s="54" t="s">
        <v>29</v>
      </c>
      <c r="C30" s="243"/>
      <c r="D30" s="8"/>
      <c r="E30" s="8"/>
      <c r="F30" s="94"/>
      <c r="G30" s="116">
        <f t="shared" si="31"/>
        <v>0</v>
      </c>
      <c r="H30" s="28"/>
      <c r="I30" s="8"/>
      <c r="J30" s="94"/>
      <c r="K30" s="117">
        <f t="shared" si="32"/>
        <v>0</v>
      </c>
      <c r="L30" s="352"/>
      <c r="M30" s="129">
        <f t="shared" si="40"/>
        <v>0</v>
      </c>
      <c r="N30" s="70">
        <f t="shared" si="41"/>
        <v>0</v>
      </c>
      <c r="O30" s="74">
        <f t="shared" si="42"/>
        <v>0</v>
      </c>
      <c r="P30" s="117">
        <f t="shared" si="33"/>
        <v>0</v>
      </c>
      <c r="Q30" s="129"/>
      <c r="R30" s="244">
        <f t="shared" si="38"/>
        <v>0</v>
      </c>
      <c r="S30" s="129">
        <f t="shared" si="39"/>
        <v>0</v>
      </c>
      <c r="T30" s="274">
        <f t="shared" si="34"/>
        <v>0</v>
      </c>
      <c r="U30" s="264">
        <f t="shared" si="0"/>
        <v>0</v>
      </c>
    </row>
    <row r="31" spans="1:21">
      <c r="A31" s="85" t="s">
        <v>58</v>
      </c>
      <c r="B31" s="54" t="s">
        <v>30</v>
      </c>
      <c r="C31" s="243"/>
      <c r="D31" s="8">
        <f>SUM(D33:D33)</f>
        <v>0</v>
      </c>
      <c r="E31" s="8">
        <f>SUM(E33:E33)</f>
        <v>0</v>
      </c>
      <c r="F31" s="94">
        <f>F34+F33</f>
        <v>0</v>
      </c>
      <c r="G31" s="116">
        <f t="shared" si="31"/>
        <v>0</v>
      </c>
      <c r="H31" s="27">
        <f>SUM(H33:H33)</f>
        <v>0</v>
      </c>
      <c r="I31" s="8">
        <f>SUM(I33:I33)</f>
        <v>0</v>
      </c>
      <c r="J31" s="94">
        <f>SUM(J33:J33)</f>
        <v>0</v>
      </c>
      <c r="K31" s="117">
        <f t="shared" si="32"/>
        <v>0</v>
      </c>
      <c r="L31" s="352">
        <v>0</v>
      </c>
      <c r="M31" s="129">
        <f>SUM(M33:M33)</f>
        <v>0</v>
      </c>
      <c r="N31" s="70">
        <f>SUM(N33:N33)</f>
        <v>0</v>
      </c>
      <c r="O31" s="74">
        <f>O34+O33</f>
        <v>0</v>
      </c>
      <c r="P31" s="117">
        <f t="shared" si="33"/>
        <v>0</v>
      </c>
      <c r="Q31" s="129">
        <f>SUM(Q33:Q33)</f>
        <v>0</v>
      </c>
      <c r="R31" s="244">
        <f>SUM(R33:R33)</f>
        <v>0</v>
      </c>
      <c r="S31" s="129">
        <f>SUM(S33:S33)</f>
        <v>0</v>
      </c>
      <c r="T31" s="274">
        <f t="shared" si="34"/>
        <v>0</v>
      </c>
      <c r="U31" s="264">
        <f t="shared" si="0"/>
        <v>0</v>
      </c>
    </row>
    <row r="32" spans="1:21">
      <c r="A32" s="85"/>
      <c r="B32" s="54" t="s">
        <v>56</v>
      </c>
      <c r="C32" s="243"/>
      <c r="D32" s="8"/>
      <c r="E32" s="8"/>
      <c r="F32" s="94"/>
      <c r="G32" s="116">
        <f t="shared" si="31"/>
        <v>0</v>
      </c>
      <c r="H32" s="28"/>
      <c r="I32" s="8"/>
      <c r="J32" s="94"/>
      <c r="K32" s="117">
        <f t="shared" si="32"/>
        <v>0</v>
      </c>
      <c r="L32" s="361"/>
      <c r="M32" s="129"/>
      <c r="N32" s="70"/>
      <c r="O32" s="74"/>
      <c r="P32" s="117">
        <f t="shared" si="33"/>
        <v>0</v>
      </c>
      <c r="Q32" s="129"/>
      <c r="R32" s="244"/>
      <c r="S32" s="129"/>
      <c r="T32" s="274">
        <f t="shared" si="34"/>
        <v>0</v>
      </c>
      <c r="U32" s="264">
        <f t="shared" si="0"/>
        <v>0</v>
      </c>
    </row>
    <row r="33" spans="1:22">
      <c r="A33" s="85"/>
      <c r="B33" s="54" t="s">
        <v>73</v>
      </c>
      <c r="C33" s="243"/>
      <c r="D33" s="8"/>
      <c r="E33" s="8"/>
      <c r="F33" s="94"/>
      <c r="G33" s="116">
        <f t="shared" si="31"/>
        <v>0</v>
      </c>
      <c r="H33" s="28"/>
      <c r="I33" s="8"/>
      <c r="J33" s="94"/>
      <c r="K33" s="117">
        <f t="shared" si="32"/>
        <v>0</v>
      </c>
      <c r="L33" s="361"/>
      <c r="M33" s="129"/>
      <c r="N33" s="70"/>
      <c r="O33" s="74"/>
      <c r="P33" s="117">
        <f t="shared" si="33"/>
        <v>0</v>
      </c>
      <c r="Q33" s="129"/>
      <c r="R33" s="244"/>
      <c r="S33" s="129"/>
      <c r="T33" s="274">
        <f t="shared" si="34"/>
        <v>0</v>
      </c>
      <c r="U33" s="264">
        <f t="shared" si="0"/>
        <v>0</v>
      </c>
    </row>
    <row r="34" spans="1:22" ht="16.5" thickBot="1">
      <c r="A34" s="198"/>
      <c r="B34" s="56" t="s">
        <v>86</v>
      </c>
      <c r="C34" s="247"/>
      <c r="D34" s="248"/>
      <c r="E34" s="248"/>
      <c r="F34" s="249">
        <v>0</v>
      </c>
      <c r="G34" s="186"/>
      <c r="H34" s="250"/>
      <c r="I34" s="248"/>
      <c r="J34" s="249"/>
      <c r="K34" s="186"/>
      <c r="L34" s="376"/>
      <c r="M34" s="251"/>
      <c r="N34" s="252"/>
      <c r="O34" s="253">
        <v>0</v>
      </c>
      <c r="P34" s="186"/>
      <c r="Q34" s="251"/>
      <c r="R34" s="254"/>
      <c r="S34" s="130"/>
      <c r="T34" s="274"/>
      <c r="U34" s="266"/>
    </row>
    <row r="35" spans="1:22" ht="16.5" thickBot="1">
      <c r="A35" s="200"/>
      <c r="B35" s="181" t="s">
        <v>57</v>
      </c>
      <c r="C35" s="78"/>
      <c r="D35" s="66">
        <v>190146</v>
      </c>
      <c r="E35" s="66"/>
      <c r="F35" s="122"/>
      <c r="G35" s="123">
        <f>G17-G19</f>
        <v>20021.419999999998</v>
      </c>
      <c r="H35" s="124"/>
      <c r="I35" s="66"/>
      <c r="J35" s="122"/>
      <c r="K35" s="123">
        <f>K17-K19</f>
        <v>12750.419999999998</v>
      </c>
      <c r="L35" s="356"/>
      <c r="M35" s="124"/>
      <c r="N35" s="66"/>
      <c r="O35" s="66"/>
      <c r="P35" s="67">
        <f>P17-P19</f>
        <v>18430.419999999998</v>
      </c>
      <c r="Q35" s="66"/>
      <c r="R35" s="66"/>
      <c r="S35" s="66"/>
      <c r="T35" s="67">
        <f>T17-T19</f>
        <v>-12407.580000000002</v>
      </c>
      <c r="U35" s="68">
        <f t="shared" si="0"/>
        <v>38794.679999999993</v>
      </c>
      <c r="V35" s="19"/>
    </row>
    <row r="36" spans="1:22" hidden="1"/>
    <row r="37" spans="1:22">
      <c r="P37" s="19"/>
    </row>
    <row r="38" spans="1:22">
      <c r="E38" s="19"/>
      <c r="K38" s="19"/>
      <c r="L38" s="19"/>
      <c r="M38" s="212"/>
      <c r="P38" s="380">
        <f>D35+G35+K35+P35</f>
        <v>241348.25999999995</v>
      </c>
      <c r="U38" s="19">
        <f>U35+D35</f>
        <v>228940.68</v>
      </c>
    </row>
  </sheetData>
  <mergeCells count="3">
    <mergeCell ref="A4:K4"/>
    <mergeCell ref="A5:K5"/>
    <mergeCell ref="A6:K6"/>
  </mergeCells>
  <pageMargins left="0.25" right="0.25" top="0.75" bottom="0.75" header="0.3" footer="0.3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45"/>
  <sheetViews>
    <sheetView topLeftCell="C10" workbookViewId="0">
      <selection activeCell="V29" sqref="V29"/>
    </sheetView>
  </sheetViews>
  <sheetFormatPr defaultRowHeight="15.75"/>
  <cols>
    <col min="1" max="1" width="6.28515625" style="1" customWidth="1"/>
    <col min="2" max="2" width="39.85546875" style="1" customWidth="1"/>
    <col min="3" max="3" width="8.42578125" style="1" customWidth="1"/>
    <col min="4" max="4" width="10.140625" style="1" customWidth="1"/>
    <col min="5" max="5" width="10.7109375" style="1" customWidth="1"/>
    <col min="6" max="6" width="9.85546875" style="1" customWidth="1"/>
    <col min="7" max="7" width="12.85546875" style="1" customWidth="1"/>
    <col min="8" max="8" width="9.28515625" style="1" customWidth="1"/>
    <col min="9" max="9" width="9" style="1" customWidth="1"/>
    <col min="10" max="10" width="9.28515625" style="1" customWidth="1"/>
    <col min="11" max="11" width="11.28515625" style="1" customWidth="1"/>
    <col min="12" max="12" width="11.7109375" style="1" customWidth="1"/>
    <col min="13" max="13" width="9.7109375" style="1" customWidth="1"/>
    <col min="14" max="14" width="10.5703125" style="1" customWidth="1"/>
    <col min="15" max="15" width="10.85546875" style="1" customWidth="1"/>
    <col min="16" max="16" width="11.85546875" style="1" customWidth="1"/>
    <col min="17" max="17" width="12.140625" style="1" hidden="1" customWidth="1"/>
    <col min="18" max="19" width="9.140625" style="1" hidden="1" customWidth="1"/>
    <col min="20" max="20" width="11.7109375" style="1" hidden="1" customWidth="1"/>
    <col min="21" max="21" width="13" style="1" hidden="1" customWidth="1"/>
    <col min="22" max="25" width="9.140625" style="1" customWidth="1"/>
    <col min="26" max="16384" width="9.140625" style="1"/>
  </cols>
  <sheetData>
    <row r="2" spans="1:21">
      <c r="J2" s="1" t="s">
        <v>92</v>
      </c>
    </row>
    <row r="3" spans="1:21">
      <c r="J3" s="1" t="s">
        <v>93</v>
      </c>
      <c r="Q3" s="1" t="s">
        <v>92</v>
      </c>
      <c r="T3" s="168"/>
      <c r="U3" s="168"/>
    </row>
    <row r="4" spans="1:21">
      <c r="E4" s="168"/>
      <c r="J4" s="143" t="s">
        <v>94</v>
      </c>
      <c r="Q4" s="1" t="s">
        <v>93</v>
      </c>
      <c r="T4" s="168"/>
      <c r="U4" s="168"/>
    </row>
    <row r="5" spans="1:21">
      <c r="A5" s="381" t="s">
        <v>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37"/>
      <c r="Q5" s="143" t="s">
        <v>94</v>
      </c>
      <c r="T5" s="168"/>
      <c r="U5" s="168"/>
    </row>
    <row r="6" spans="1:21">
      <c r="A6" s="381" t="s">
        <v>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37"/>
    </row>
    <row r="7" spans="1:21">
      <c r="A7" s="381" t="s">
        <v>113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37"/>
    </row>
    <row r="8" spans="1:21" ht="16.5" thickBot="1">
      <c r="B8" s="153" t="s">
        <v>96</v>
      </c>
      <c r="C8" s="1">
        <v>1465.5</v>
      </c>
      <c r="J8" s="1">
        <v>1465.5</v>
      </c>
    </row>
    <row r="9" spans="1:21" ht="21.75" customHeight="1" thickBot="1">
      <c r="A9" s="57"/>
      <c r="B9" s="141" t="s">
        <v>2</v>
      </c>
      <c r="C9" s="137" t="s">
        <v>3</v>
      </c>
      <c r="D9" s="86" t="s">
        <v>4</v>
      </c>
      <c r="E9" s="86" t="s">
        <v>5</v>
      </c>
      <c r="F9" s="140" t="s">
        <v>6</v>
      </c>
      <c r="G9" s="110" t="s">
        <v>97</v>
      </c>
      <c r="H9" s="175" t="s">
        <v>8</v>
      </c>
      <c r="I9" s="86" t="s">
        <v>9</v>
      </c>
      <c r="J9" s="176" t="s">
        <v>10</v>
      </c>
      <c r="K9" s="141" t="s">
        <v>98</v>
      </c>
      <c r="L9" s="351" t="s">
        <v>116</v>
      </c>
      <c r="M9" s="137" t="s">
        <v>65</v>
      </c>
      <c r="N9" s="86" t="s">
        <v>66</v>
      </c>
      <c r="O9" s="176" t="s">
        <v>67</v>
      </c>
      <c r="P9" s="141" t="s">
        <v>103</v>
      </c>
      <c r="Q9" s="137" t="s">
        <v>69</v>
      </c>
      <c r="R9" s="86" t="s">
        <v>70</v>
      </c>
      <c r="S9" s="140" t="s">
        <v>71</v>
      </c>
      <c r="T9" s="285" t="s">
        <v>102</v>
      </c>
      <c r="U9" s="141" t="s">
        <v>78</v>
      </c>
    </row>
    <row r="10" spans="1:21">
      <c r="A10" s="151" t="s">
        <v>12</v>
      </c>
      <c r="B10" s="58" t="s">
        <v>13</v>
      </c>
      <c r="C10" s="328">
        <f>C11+C12+C13+C14+C15+C16+C17</f>
        <v>15.389999999999997</v>
      </c>
      <c r="D10" s="69">
        <f>D11+D12+D13+D14+D15+D16+D17</f>
        <v>22554.045000000002</v>
      </c>
      <c r="E10" s="69">
        <f>E11+E12+E13+E14+E15+E16+E17</f>
        <v>22554.045000000002</v>
      </c>
      <c r="F10" s="69">
        <f>F11+F12+F13+F14+F15+F16+F17</f>
        <v>22554.045000000002</v>
      </c>
      <c r="G10" s="37">
        <f>F10+E10+D10</f>
        <v>67662.135000000009</v>
      </c>
      <c r="H10" s="133">
        <f>H11+H12+H13+H14+H15+H16+H17</f>
        <v>22554.045000000002</v>
      </c>
      <c r="I10" s="133">
        <f>I11+I12+I13+I14+I15+I16+I17</f>
        <v>22554.045000000002</v>
      </c>
      <c r="J10" s="133">
        <f>J11+J12+J13+J14+J15+J16+J17</f>
        <v>22554.045000000002</v>
      </c>
      <c r="K10" s="37">
        <f>J10+I10+H10</f>
        <v>67662.135000000009</v>
      </c>
      <c r="L10" s="358">
        <f>L11+L12+L13+L14+L15+L16+L17</f>
        <v>15.899999999999997</v>
      </c>
      <c r="M10" s="133">
        <f>M11+M12+M13+M14+M15+M16+M17</f>
        <v>23301.45</v>
      </c>
      <c r="N10" s="133">
        <f>N11+N12+N13+N14+N15+N16+N17</f>
        <v>23301.45</v>
      </c>
      <c r="O10" s="133">
        <f>O11+O12+O13+O14+O15+O16+O17</f>
        <v>23301.45</v>
      </c>
      <c r="P10" s="37">
        <f>O10+N10+M10</f>
        <v>69904.350000000006</v>
      </c>
      <c r="Q10" s="133">
        <f>Q11+Q12+Q13+Q14+Q15+Q16+Q17</f>
        <v>22554.045000000002</v>
      </c>
      <c r="R10" s="133">
        <f>R11+R12+R13+R14+R15+R16+R17</f>
        <v>22554.045000000002</v>
      </c>
      <c r="S10" s="133">
        <f>S11+S12+S13+S14+S15+S16+S17</f>
        <v>22554.045000000002</v>
      </c>
      <c r="T10" s="286">
        <f>S10+R10+Q10</f>
        <v>67662.135000000009</v>
      </c>
      <c r="U10" s="263">
        <f>T10+P10+K10+G10</f>
        <v>272890.755</v>
      </c>
    </row>
    <row r="11" spans="1:21">
      <c r="A11" s="147" t="s">
        <v>14</v>
      </c>
      <c r="B11" s="54" t="s">
        <v>15</v>
      </c>
      <c r="C11" s="46">
        <v>7.84</v>
      </c>
      <c r="D11" s="8">
        <f>C11*$J$8</f>
        <v>11489.52</v>
      </c>
      <c r="E11" s="8">
        <f t="shared" ref="E11:E16" si="0">C11*$J$8</f>
        <v>11489.52</v>
      </c>
      <c r="F11" s="94">
        <f t="shared" ref="F11:F17" si="1">C11*$J$8</f>
        <v>11489.52</v>
      </c>
      <c r="G11" s="32">
        <f>SUM(D11:F11)</f>
        <v>34468.559999999998</v>
      </c>
      <c r="H11" s="129">
        <f>C11*$J$8</f>
        <v>11489.52</v>
      </c>
      <c r="I11" s="70">
        <f>C11*$J$8</f>
        <v>11489.52</v>
      </c>
      <c r="J11" s="74">
        <f>C11*$J$8</f>
        <v>11489.52</v>
      </c>
      <c r="K11" s="33">
        <f>SUM(H11:J11)</f>
        <v>34468.559999999998</v>
      </c>
      <c r="L11" s="359">
        <v>8.35</v>
      </c>
      <c r="M11" s="129">
        <f>L11*J8</f>
        <v>12236.924999999999</v>
      </c>
      <c r="N11" s="70">
        <f>L11*J8</f>
        <v>12236.924999999999</v>
      </c>
      <c r="O11" s="74">
        <f>L11*J8</f>
        <v>12236.924999999999</v>
      </c>
      <c r="P11" s="33">
        <f>SUM(M11:O11)</f>
        <v>36710.774999999994</v>
      </c>
      <c r="Q11" s="129">
        <f>C11*$J$8</f>
        <v>11489.52</v>
      </c>
      <c r="R11" s="70">
        <f>C11*$J$8</f>
        <v>11489.52</v>
      </c>
      <c r="S11" s="74">
        <f>C11*$J$8</f>
        <v>11489.52</v>
      </c>
      <c r="T11" s="287">
        <f>SUM(Q11:S11)</f>
        <v>34468.559999999998</v>
      </c>
      <c r="U11" s="264">
        <f t="shared" ref="U11:U42" si="2">G11+K11+P11+T11</f>
        <v>140116.45499999999</v>
      </c>
    </row>
    <row r="12" spans="1:21">
      <c r="A12" s="147" t="s">
        <v>16</v>
      </c>
      <c r="B12" s="54" t="s">
        <v>17</v>
      </c>
      <c r="C12" s="46">
        <v>2.36</v>
      </c>
      <c r="D12" s="8">
        <f t="shared" ref="D12:D17" si="3">C12*$J$8</f>
        <v>3458.58</v>
      </c>
      <c r="E12" s="8">
        <f t="shared" si="0"/>
        <v>3458.58</v>
      </c>
      <c r="F12" s="94">
        <f t="shared" si="1"/>
        <v>3458.58</v>
      </c>
      <c r="G12" s="32">
        <f t="shared" ref="G12:G18" si="4">SUM(D12:F12)</f>
        <v>10375.74</v>
      </c>
      <c r="H12" s="129">
        <f t="shared" ref="H12:H16" si="5">C12*$J$8</f>
        <v>3458.58</v>
      </c>
      <c r="I12" s="70">
        <f t="shared" ref="I12:I16" si="6">C12*$J$8</f>
        <v>3458.58</v>
      </c>
      <c r="J12" s="74">
        <f t="shared" ref="J12:J14" si="7">C12*$J$8</f>
        <v>3458.58</v>
      </c>
      <c r="K12" s="33">
        <f t="shared" ref="K12:K14" si="8">SUM(H12:J12)</f>
        <v>10375.74</v>
      </c>
      <c r="L12" s="359">
        <v>2.36</v>
      </c>
      <c r="M12" s="129">
        <f>L12*J8</f>
        <v>3458.58</v>
      </c>
      <c r="N12" s="70">
        <f>L12*J8</f>
        <v>3458.58</v>
      </c>
      <c r="O12" s="74">
        <f>L12*J8</f>
        <v>3458.58</v>
      </c>
      <c r="P12" s="33">
        <f t="shared" ref="P12:P14" si="9">SUM(M12:O12)</f>
        <v>10375.74</v>
      </c>
      <c r="Q12" s="129">
        <f t="shared" ref="Q12:Q16" si="10">C12*$J$8</f>
        <v>3458.58</v>
      </c>
      <c r="R12" s="70">
        <f t="shared" ref="R12:R16" si="11">C12*$J$8</f>
        <v>3458.58</v>
      </c>
      <c r="S12" s="74">
        <f t="shared" ref="S12:S16" si="12">C12*$J$8</f>
        <v>3458.58</v>
      </c>
      <c r="T12" s="287">
        <f t="shared" ref="T12:T14" si="13">SUM(Q12:S12)</f>
        <v>10375.74</v>
      </c>
      <c r="U12" s="264">
        <f t="shared" si="2"/>
        <v>41502.959999999999</v>
      </c>
    </row>
    <row r="13" spans="1:21">
      <c r="A13" s="147" t="s">
        <v>18</v>
      </c>
      <c r="B13" s="54" t="s">
        <v>31</v>
      </c>
      <c r="C13" s="46">
        <v>1.86</v>
      </c>
      <c r="D13" s="8">
        <f>C13*J8</f>
        <v>2725.83</v>
      </c>
      <c r="E13" s="8">
        <f t="shared" si="0"/>
        <v>2725.83</v>
      </c>
      <c r="F13" s="94">
        <f t="shared" si="1"/>
        <v>2725.83</v>
      </c>
      <c r="G13" s="32">
        <f t="shared" si="4"/>
        <v>8177.49</v>
      </c>
      <c r="H13" s="129">
        <f t="shared" si="5"/>
        <v>2725.83</v>
      </c>
      <c r="I13" s="70">
        <f t="shared" si="6"/>
        <v>2725.83</v>
      </c>
      <c r="J13" s="74">
        <f t="shared" si="7"/>
        <v>2725.83</v>
      </c>
      <c r="K13" s="33">
        <f t="shared" si="8"/>
        <v>8177.49</v>
      </c>
      <c r="L13" s="359">
        <v>1.86</v>
      </c>
      <c r="M13" s="129">
        <f>L13*J8</f>
        <v>2725.83</v>
      </c>
      <c r="N13" s="70">
        <f>L13*J8</f>
        <v>2725.83</v>
      </c>
      <c r="O13" s="74">
        <f>L13*J8</f>
        <v>2725.83</v>
      </c>
      <c r="P13" s="33">
        <f t="shared" si="9"/>
        <v>8177.49</v>
      </c>
      <c r="Q13" s="129">
        <f t="shared" si="10"/>
        <v>2725.83</v>
      </c>
      <c r="R13" s="70">
        <f t="shared" si="11"/>
        <v>2725.83</v>
      </c>
      <c r="S13" s="74">
        <f t="shared" si="12"/>
        <v>2725.83</v>
      </c>
      <c r="T13" s="287">
        <f t="shared" si="13"/>
        <v>8177.49</v>
      </c>
      <c r="U13" s="264">
        <f t="shared" si="2"/>
        <v>32709.96</v>
      </c>
    </row>
    <row r="14" spans="1:21">
      <c r="A14" s="147" t="s">
        <v>34</v>
      </c>
      <c r="B14" s="54" t="s">
        <v>19</v>
      </c>
      <c r="C14" s="46">
        <v>0</v>
      </c>
      <c r="D14" s="8">
        <f t="shared" si="3"/>
        <v>0</v>
      </c>
      <c r="E14" s="8">
        <f t="shared" si="0"/>
        <v>0</v>
      </c>
      <c r="F14" s="94">
        <f t="shared" si="1"/>
        <v>0</v>
      </c>
      <c r="G14" s="32">
        <f t="shared" si="4"/>
        <v>0</v>
      </c>
      <c r="H14" s="129">
        <f t="shared" si="5"/>
        <v>0</v>
      </c>
      <c r="I14" s="70">
        <f t="shared" si="6"/>
        <v>0</v>
      </c>
      <c r="J14" s="74">
        <f t="shared" si="7"/>
        <v>0</v>
      </c>
      <c r="K14" s="33">
        <f t="shared" si="8"/>
        <v>0</v>
      </c>
      <c r="L14" s="359">
        <v>0</v>
      </c>
      <c r="M14" s="129">
        <f>L14*J8</f>
        <v>0</v>
      </c>
      <c r="N14" s="70">
        <f>L14*J8</f>
        <v>0</v>
      </c>
      <c r="O14" s="74">
        <f>L14*J8</f>
        <v>0</v>
      </c>
      <c r="P14" s="33">
        <f t="shared" si="9"/>
        <v>0</v>
      </c>
      <c r="Q14" s="129">
        <f t="shared" si="10"/>
        <v>0</v>
      </c>
      <c r="R14" s="70">
        <f t="shared" si="11"/>
        <v>0</v>
      </c>
      <c r="S14" s="74">
        <f t="shared" si="12"/>
        <v>0</v>
      </c>
      <c r="T14" s="287">
        <f t="shared" si="13"/>
        <v>0</v>
      </c>
      <c r="U14" s="264">
        <f t="shared" si="2"/>
        <v>0</v>
      </c>
    </row>
    <row r="15" spans="1:21">
      <c r="A15" s="147" t="s">
        <v>35</v>
      </c>
      <c r="B15" s="58" t="s">
        <v>54</v>
      </c>
      <c r="C15" s="329">
        <v>0.52</v>
      </c>
      <c r="D15" s="15">
        <f t="shared" si="3"/>
        <v>762.06000000000006</v>
      </c>
      <c r="E15" s="15">
        <f t="shared" si="0"/>
        <v>762.06000000000006</v>
      </c>
      <c r="F15" s="93">
        <f t="shared" si="1"/>
        <v>762.06000000000006</v>
      </c>
      <c r="G15" s="37">
        <f t="shared" ref="G15:G17" si="14">SUM(D15:F15)</f>
        <v>2286.1800000000003</v>
      </c>
      <c r="H15" s="31">
        <f t="shared" si="5"/>
        <v>762.06000000000006</v>
      </c>
      <c r="I15" s="17">
        <f t="shared" si="6"/>
        <v>762.06000000000006</v>
      </c>
      <c r="J15" s="166">
        <f>C15*$J$8</f>
        <v>762.06000000000006</v>
      </c>
      <c r="K15" s="36">
        <f t="shared" ref="K15:K16" si="15">SUM(H15:J15)</f>
        <v>2286.1800000000003</v>
      </c>
      <c r="L15" s="360">
        <v>0.52</v>
      </c>
      <c r="M15" s="161">
        <f>L15*J8</f>
        <v>762.06000000000006</v>
      </c>
      <c r="N15" s="71">
        <f>L15*J8</f>
        <v>762.06000000000006</v>
      </c>
      <c r="O15" s="76">
        <f>L15*J8</f>
        <v>762.06000000000006</v>
      </c>
      <c r="P15" s="36">
        <f t="shared" ref="P15:P16" si="16">SUM(M15:O15)</f>
        <v>2286.1800000000003</v>
      </c>
      <c r="Q15" s="161">
        <f t="shared" si="10"/>
        <v>762.06000000000006</v>
      </c>
      <c r="R15" s="71">
        <f t="shared" si="11"/>
        <v>762.06000000000006</v>
      </c>
      <c r="S15" s="76">
        <f t="shared" si="12"/>
        <v>762.06000000000006</v>
      </c>
      <c r="T15" s="294">
        <f t="shared" ref="T15:T16" si="17">SUM(Q15:S15)</f>
        <v>2286.1800000000003</v>
      </c>
      <c r="U15" s="263">
        <f t="shared" ref="U15:U17" si="18">G15+K15+P15+T15</f>
        <v>9144.7200000000012</v>
      </c>
    </row>
    <row r="16" spans="1:21">
      <c r="A16" s="147" t="s">
        <v>37</v>
      </c>
      <c r="B16" s="54" t="s">
        <v>55</v>
      </c>
      <c r="C16" s="46">
        <v>0.12</v>
      </c>
      <c r="D16" s="8">
        <f t="shared" si="3"/>
        <v>175.85999999999999</v>
      </c>
      <c r="E16" s="8">
        <f t="shared" si="0"/>
        <v>175.85999999999999</v>
      </c>
      <c r="F16" s="94">
        <f t="shared" si="1"/>
        <v>175.85999999999999</v>
      </c>
      <c r="G16" s="32">
        <f t="shared" si="14"/>
        <v>527.57999999999993</v>
      </c>
      <c r="H16" s="27">
        <f t="shared" si="5"/>
        <v>175.85999999999999</v>
      </c>
      <c r="I16" s="12">
        <f t="shared" si="6"/>
        <v>175.85999999999999</v>
      </c>
      <c r="J16" s="95">
        <f t="shared" ref="J16:J17" si="19">C16*$J$8</f>
        <v>175.85999999999999</v>
      </c>
      <c r="K16" s="34">
        <f t="shared" si="15"/>
        <v>527.57999999999993</v>
      </c>
      <c r="L16" s="361">
        <v>0.12</v>
      </c>
      <c r="M16" s="129">
        <f>L16*J8</f>
        <v>175.85999999999999</v>
      </c>
      <c r="N16" s="70">
        <f>L16*J8</f>
        <v>175.85999999999999</v>
      </c>
      <c r="O16" s="74">
        <f>L16*J8</f>
        <v>175.85999999999999</v>
      </c>
      <c r="P16" s="34">
        <f t="shared" si="16"/>
        <v>527.57999999999993</v>
      </c>
      <c r="Q16" s="129">
        <f t="shared" si="10"/>
        <v>175.85999999999999</v>
      </c>
      <c r="R16" s="70">
        <f t="shared" si="11"/>
        <v>175.85999999999999</v>
      </c>
      <c r="S16" s="74">
        <f t="shared" si="12"/>
        <v>175.85999999999999</v>
      </c>
      <c r="T16" s="292">
        <f t="shared" si="17"/>
        <v>527.57999999999993</v>
      </c>
      <c r="U16" s="264">
        <f t="shared" si="18"/>
        <v>2110.3199999999997</v>
      </c>
    </row>
    <row r="17" spans="1:21" ht="16.5" thickBot="1">
      <c r="A17" s="147" t="s">
        <v>45</v>
      </c>
      <c r="B17" s="54" t="s">
        <v>59</v>
      </c>
      <c r="C17" s="46">
        <v>2.69</v>
      </c>
      <c r="D17" s="8">
        <f t="shared" si="3"/>
        <v>3942.1949999999997</v>
      </c>
      <c r="E17" s="8">
        <f>C17*$J$8</f>
        <v>3942.1949999999997</v>
      </c>
      <c r="F17" s="94">
        <f t="shared" si="1"/>
        <v>3942.1949999999997</v>
      </c>
      <c r="G17" s="32">
        <f t="shared" si="14"/>
        <v>11826.584999999999</v>
      </c>
      <c r="H17" s="27">
        <f>C17*$J$8</f>
        <v>3942.1949999999997</v>
      </c>
      <c r="I17" s="8">
        <f>C17*$J$8</f>
        <v>3942.1949999999997</v>
      </c>
      <c r="J17" s="94">
        <f t="shared" si="19"/>
        <v>3942.1949999999997</v>
      </c>
      <c r="K17" s="32">
        <f>SUM(H17:J17)</f>
        <v>11826.584999999999</v>
      </c>
      <c r="L17" s="363">
        <v>2.69</v>
      </c>
      <c r="M17" s="129">
        <f>L17*J8</f>
        <v>3942.1949999999997</v>
      </c>
      <c r="N17" s="70">
        <f>L17*J8</f>
        <v>3942.1949999999997</v>
      </c>
      <c r="O17" s="74">
        <f>L17*J8</f>
        <v>3942.1949999999997</v>
      </c>
      <c r="P17" s="32">
        <f>SUM(M17:O17)</f>
        <v>11826.584999999999</v>
      </c>
      <c r="Q17" s="129">
        <f>C17*$J$8</f>
        <v>3942.1949999999997</v>
      </c>
      <c r="R17" s="70">
        <f>C17*$J$8</f>
        <v>3942.1949999999997</v>
      </c>
      <c r="S17" s="74">
        <f>C17*$J$8</f>
        <v>3942.1949999999997</v>
      </c>
      <c r="T17" s="291">
        <f>SUM(Q17:S17)</f>
        <v>11826.584999999999</v>
      </c>
      <c r="U17" s="264">
        <f t="shared" si="18"/>
        <v>47306.34</v>
      </c>
    </row>
    <row r="18" spans="1:21" ht="16.5" thickBot="1">
      <c r="A18" s="147" t="s">
        <v>106</v>
      </c>
      <c r="B18" s="141" t="s">
        <v>20</v>
      </c>
      <c r="C18" s="137"/>
      <c r="D18" s="87">
        <v>18690</v>
      </c>
      <c r="E18" s="87">
        <v>18629</v>
      </c>
      <c r="F18" s="87">
        <v>18705</v>
      </c>
      <c r="G18" s="103">
        <f t="shared" si="4"/>
        <v>56024</v>
      </c>
      <c r="H18" s="104">
        <v>27577</v>
      </c>
      <c r="I18" s="87">
        <v>24183</v>
      </c>
      <c r="J18" s="102">
        <v>14201</v>
      </c>
      <c r="K18" s="167">
        <f>SUM(H18:J18)</f>
        <v>65961</v>
      </c>
      <c r="L18" s="355"/>
      <c r="M18" s="104">
        <v>23118</v>
      </c>
      <c r="N18" s="87">
        <v>22689</v>
      </c>
      <c r="O18" s="102">
        <v>16620</v>
      </c>
      <c r="P18" s="167">
        <f>SUM(M18:O18)</f>
        <v>62427</v>
      </c>
      <c r="Q18" s="104"/>
      <c r="R18" s="87"/>
      <c r="S18" s="102"/>
      <c r="T18" s="230">
        <f>SUM(Q18:S18)</f>
        <v>0</v>
      </c>
      <c r="U18" s="167">
        <f t="shared" si="2"/>
        <v>184412</v>
      </c>
    </row>
    <row r="19" spans="1:21">
      <c r="A19" s="147"/>
      <c r="B19" s="58"/>
      <c r="C19" s="329"/>
      <c r="D19" s="15"/>
      <c r="E19" s="15"/>
      <c r="F19" s="93"/>
      <c r="G19" s="106"/>
      <c r="H19" s="107"/>
      <c r="I19" s="15"/>
      <c r="J19" s="93"/>
      <c r="K19" s="106"/>
      <c r="L19" s="365"/>
      <c r="M19" s="107"/>
      <c r="N19" s="15"/>
      <c r="O19" s="93"/>
      <c r="P19" s="106"/>
      <c r="Q19" s="107"/>
      <c r="R19" s="15"/>
      <c r="S19" s="93"/>
      <c r="T19" s="289"/>
      <c r="U19" s="263"/>
    </row>
    <row r="20" spans="1:21" ht="16.5" thickBot="1">
      <c r="A20" s="147"/>
      <c r="B20" s="56"/>
      <c r="C20" s="330"/>
      <c r="D20" s="12"/>
      <c r="E20" s="12"/>
      <c r="F20" s="95"/>
      <c r="G20" s="34"/>
      <c r="H20" s="98"/>
      <c r="I20" s="12"/>
      <c r="J20" s="95"/>
      <c r="K20" s="163"/>
      <c r="L20" s="362"/>
      <c r="M20" s="130"/>
      <c r="N20" s="72"/>
      <c r="O20" s="75"/>
      <c r="P20" s="163"/>
      <c r="Q20" s="130"/>
      <c r="R20" s="72"/>
      <c r="S20" s="75"/>
      <c r="T20" s="288"/>
      <c r="U20" s="265">
        <f t="shared" si="2"/>
        <v>0</v>
      </c>
    </row>
    <row r="21" spans="1:21" ht="16.5" thickBot="1">
      <c r="A21" s="147" t="s">
        <v>22</v>
      </c>
      <c r="B21" s="141" t="s">
        <v>23</v>
      </c>
      <c r="C21" s="137">
        <f>C22+C23+C24+C25+C26+C27</f>
        <v>15.389999999999999</v>
      </c>
      <c r="D21" s="87">
        <f>SUM(D22:D33)</f>
        <v>11780.875</v>
      </c>
      <c r="E21" s="87">
        <f t="shared" ref="E21:J21" si="20">SUM(E22:E33)</f>
        <v>14427.525</v>
      </c>
      <c r="F21" s="102">
        <f t="shared" si="20"/>
        <v>11612.525</v>
      </c>
      <c r="G21" s="103">
        <f>SUM(D21:F21)</f>
        <v>37820.925000000003</v>
      </c>
      <c r="H21" s="104">
        <f t="shared" si="20"/>
        <v>11696.525</v>
      </c>
      <c r="I21" s="87">
        <f t="shared" si="20"/>
        <v>25662.525000000001</v>
      </c>
      <c r="J21" s="102">
        <f t="shared" si="20"/>
        <v>17648.525000000001</v>
      </c>
      <c r="K21" s="103">
        <f>SUM(H21:J21)</f>
        <v>55007.575000000004</v>
      </c>
      <c r="L21" s="356"/>
      <c r="M21" s="104">
        <f>SUM(M22:M33)</f>
        <v>11064.525</v>
      </c>
      <c r="N21" s="87">
        <f>SUM(N22:N33)</f>
        <v>11064.525</v>
      </c>
      <c r="O21" s="102">
        <f>SUM(O22:O33)</f>
        <v>11064.525</v>
      </c>
      <c r="P21" s="103">
        <f>SUM(M21:O21)</f>
        <v>33193.574999999997</v>
      </c>
      <c r="Q21" s="104">
        <f>SUM(Q22:Q33)</f>
        <v>11064.525</v>
      </c>
      <c r="R21" s="87">
        <f>SUM(R22:R33)+R41</f>
        <v>11064.525</v>
      </c>
      <c r="S21" s="102">
        <f>SUM(S22:S33)</f>
        <v>11064.525</v>
      </c>
      <c r="T21" s="290">
        <f>SUM(Q21:S21)</f>
        <v>33193.574999999997</v>
      </c>
      <c r="U21" s="167">
        <f t="shared" si="2"/>
        <v>159215.65</v>
      </c>
    </row>
    <row r="22" spans="1:21">
      <c r="A22" s="147" t="s">
        <v>24</v>
      </c>
      <c r="B22" s="58" t="s">
        <v>17</v>
      </c>
      <c r="C22" s="329">
        <v>2.36</v>
      </c>
      <c r="D22" s="15">
        <f t="shared" ref="D22:D31" si="21">C22*$J$8</f>
        <v>3458.58</v>
      </c>
      <c r="E22" s="15">
        <f>C22*$J$8</f>
        <v>3458.58</v>
      </c>
      <c r="F22" s="93">
        <f>C22*$J$8</f>
        <v>3458.58</v>
      </c>
      <c r="G22" s="37">
        <f>SUM(D22:F22)</f>
        <v>10375.74</v>
      </c>
      <c r="H22" s="31">
        <f>C22*$J$8</f>
        <v>3458.58</v>
      </c>
      <c r="I22" s="15">
        <f>C22*$J$8</f>
        <v>3458.58</v>
      </c>
      <c r="J22" s="93">
        <f t="shared" ref="J22:J31" si="22">C22*$J$8</f>
        <v>3458.58</v>
      </c>
      <c r="K22" s="37">
        <f>SUM(H22:J22)</f>
        <v>10375.74</v>
      </c>
      <c r="L22" s="358">
        <v>2.36</v>
      </c>
      <c r="M22" s="161">
        <f>L22*J8</f>
        <v>3458.58</v>
      </c>
      <c r="N22" s="71">
        <f>L22*J8</f>
        <v>3458.58</v>
      </c>
      <c r="O22" s="76">
        <f>L22*J8</f>
        <v>3458.58</v>
      </c>
      <c r="P22" s="37">
        <f>SUM(M22:O22)</f>
        <v>10375.74</v>
      </c>
      <c r="Q22" s="161">
        <f>C22*$J$8</f>
        <v>3458.58</v>
      </c>
      <c r="R22" s="71">
        <f>C22*$J$8</f>
        <v>3458.58</v>
      </c>
      <c r="S22" s="76">
        <f>C22*$J$8</f>
        <v>3458.58</v>
      </c>
      <c r="T22" s="286">
        <f>SUM(Q22:S22)</f>
        <v>10375.74</v>
      </c>
      <c r="U22" s="263">
        <f t="shared" si="2"/>
        <v>41502.959999999999</v>
      </c>
    </row>
    <row r="23" spans="1:21">
      <c r="A23" s="147" t="s">
        <v>25</v>
      </c>
      <c r="B23" s="54" t="s">
        <v>59</v>
      </c>
      <c r="C23" s="46">
        <v>2.69</v>
      </c>
      <c r="D23" s="8">
        <f t="shared" si="21"/>
        <v>3942.1949999999997</v>
      </c>
      <c r="E23" s="8">
        <f>C23*$J$8</f>
        <v>3942.1949999999997</v>
      </c>
      <c r="F23" s="94">
        <f t="shared" ref="F23:F31" si="23">C23*$J$8</f>
        <v>3942.1949999999997</v>
      </c>
      <c r="G23" s="32">
        <f t="shared" ref="G23:G39" si="24">SUM(D23:F23)</f>
        <v>11826.584999999999</v>
      </c>
      <c r="H23" s="27">
        <f>C23*$J$8</f>
        <v>3942.1949999999997</v>
      </c>
      <c r="I23" s="8">
        <f>C23*$J$8</f>
        <v>3942.1949999999997</v>
      </c>
      <c r="J23" s="94">
        <f t="shared" si="22"/>
        <v>3942.1949999999997</v>
      </c>
      <c r="K23" s="32">
        <f>SUM(H23:J23)</f>
        <v>11826.584999999999</v>
      </c>
      <c r="L23" s="363">
        <v>2.69</v>
      </c>
      <c r="M23" s="129">
        <f>L23*J8</f>
        <v>3942.1949999999997</v>
      </c>
      <c r="N23" s="70">
        <f>L23*J8</f>
        <v>3942.1949999999997</v>
      </c>
      <c r="O23" s="74">
        <f>L23*J8</f>
        <v>3942.1949999999997</v>
      </c>
      <c r="P23" s="32">
        <f>SUM(M23:O23)</f>
        <v>11826.584999999999</v>
      </c>
      <c r="Q23" s="129">
        <f>C23*$J$8</f>
        <v>3942.1949999999997</v>
      </c>
      <c r="R23" s="70">
        <f>C23*$J$8</f>
        <v>3942.1949999999997</v>
      </c>
      <c r="S23" s="74">
        <f>C23*$J$8</f>
        <v>3942.1949999999997</v>
      </c>
      <c r="T23" s="291">
        <f>SUM(Q23:S23)</f>
        <v>11826.584999999999</v>
      </c>
      <c r="U23" s="264">
        <f t="shared" si="2"/>
        <v>47306.34</v>
      </c>
    </row>
    <row r="24" spans="1:21" ht="16.5" thickBot="1">
      <c r="A24" s="149" t="s">
        <v>26</v>
      </c>
      <c r="B24" s="56" t="s">
        <v>31</v>
      </c>
      <c r="C24" s="330">
        <v>1.86</v>
      </c>
      <c r="D24" s="12">
        <f>C8*1.56</f>
        <v>2286.1800000000003</v>
      </c>
      <c r="E24" s="12">
        <f>C24*$J$8</f>
        <v>2725.83</v>
      </c>
      <c r="F24" s="95">
        <f t="shared" si="23"/>
        <v>2725.83</v>
      </c>
      <c r="G24" s="34">
        <f t="shared" si="24"/>
        <v>7737.84</v>
      </c>
      <c r="H24" s="29">
        <f>C24*$J$8</f>
        <v>2725.83</v>
      </c>
      <c r="I24" s="12">
        <f>C24*$J$8</f>
        <v>2725.83</v>
      </c>
      <c r="J24" s="95">
        <f t="shared" si="22"/>
        <v>2725.83</v>
      </c>
      <c r="K24" s="34">
        <f t="shared" ref="K24:K39" si="25">SUM(H24:J24)</f>
        <v>8177.49</v>
      </c>
      <c r="L24" s="361">
        <v>1.86</v>
      </c>
      <c r="M24" s="130">
        <f>L24*J8</f>
        <v>2725.83</v>
      </c>
      <c r="N24" s="72">
        <f>L24*J8</f>
        <v>2725.83</v>
      </c>
      <c r="O24" s="75">
        <f>L24*J8</f>
        <v>2725.83</v>
      </c>
      <c r="P24" s="34">
        <f t="shared" ref="P24:P39" si="26">SUM(M24:O24)</f>
        <v>8177.49</v>
      </c>
      <c r="Q24" s="130">
        <f>C24*$J$8</f>
        <v>2725.83</v>
      </c>
      <c r="R24" s="72">
        <f>C24*$J$8</f>
        <v>2725.83</v>
      </c>
      <c r="S24" s="75">
        <f>C24*$J$8</f>
        <v>2725.83</v>
      </c>
      <c r="T24" s="292">
        <f t="shared" ref="T24:T39" si="27">SUM(Q24:S24)</f>
        <v>8177.49</v>
      </c>
      <c r="U24" s="265">
        <f t="shared" si="2"/>
        <v>32270.309999999998</v>
      </c>
    </row>
    <row r="25" spans="1:21" ht="33" customHeight="1" thickBot="1">
      <c r="A25" s="150" t="s">
        <v>27</v>
      </c>
      <c r="B25" s="202" t="s">
        <v>53</v>
      </c>
      <c r="C25" s="327">
        <v>7.84</v>
      </c>
      <c r="D25" s="24">
        <v>1156</v>
      </c>
      <c r="E25" s="24">
        <v>3363</v>
      </c>
      <c r="F25" s="128">
        <v>548</v>
      </c>
      <c r="G25" s="35">
        <f t="shared" si="24"/>
        <v>5067</v>
      </c>
      <c r="H25" s="30">
        <v>632</v>
      </c>
      <c r="I25" s="24">
        <v>14598</v>
      </c>
      <c r="J25" s="128">
        <v>6584</v>
      </c>
      <c r="K25" s="35">
        <f t="shared" si="25"/>
        <v>21814</v>
      </c>
      <c r="L25" s="374">
        <v>8.35</v>
      </c>
      <c r="M25" s="30">
        <v>0</v>
      </c>
      <c r="N25" s="24">
        <v>0</v>
      </c>
      <c r="O25" s="128">
        <v>0</v>
      </c>
      <c r="P25" s="35">
        <f t="shared" si="26"/>
        <v>0</v>
      </c>
      <c r="Q25" s="30"/>
      <c r="R25" s="24"/>
      <c r="S25" s="128"/>
      <c r="T25" s="293">
        <f t="shared" si="27"/>
        <v>0</v>
      </c>
      <c r="U25" s="211">
        <f t="shared" si="2"/>
        <v>26881</v>
      </c>
    </row>
    <row r="26" spans="1:21">
      <c r="A26" s="151" t="s">
        <v>39</v>
      </c>
      <c r="B26" s="58" t="s">
        <v>54</v>
      </c>
      <c r="C26" s="329">
        <v>0.52</v>
      </c>
      <c r="D26" s="15">
        <f t="shared" si="21"/>
        <v>762.06000000000006</v>
      </c>
      <c r="E26" s="15">
        <f t="shared" ref="E26:E31" si="28">C26*$J$8</f>
        <v>762.06000000000006</v>
      </c>
      <c r="F26" s="93">
        <f t="shared" si="23"/>
        <v>762.06000000000006</v>
      </c>
      <c r="G26" s="37">
        <f t="shared" si="24"/>
        <v>2286.1800000000003</v>
      </c>
      <c r="H26" s="31">
        <f t="shared" ref="H26:H31" si="29">C26*$J$8</f>
        <v>762.06000000000006</v>
      </c>
      <c r="I26" s="17">
        <f t="shared" ref="I26:I31" si="30">C26*$J$8</f>
        <v>762.06000000000006</v>
      </c>
      <c r="J26" s="166">
        <f>C26*$J$8</f>
        <v>762.06000000000006</v>
      </c>
      <c r="K26" s="36">
        <f t="shared" si="25"/>
        <v>2286.1800000000003</v>
      </c>
      <c r="L26" s="360">
        <v>0.52</v>
      </c>
      <c r="M26" s="161">
        <f>L26*J8</f>
        <v>762.06000000000006</v>
      </c>
      <c r="N26" s="71">
        <f>L26*J8</f>
        <v>762.06000000000006</v>
      </c>
      <c r="O26" s="76">
        <f>L26*J8</f>
        <v>762.06000000000006</v>
      </c>
      <c r="P26" s="36">
        <f t="shared" si="26"/>
        <v>2286.1800000000003</v>
      </c>
      <c r="Q26" s="161">
        <f t="shared" ref="Q26:Q31" si="31">C26*$J$8</f>
        <v>762.06000000000006</v>
      </c>
      <c r="R26" s="71">
        <f t="shared" ref="R26:R31" si="32">C26*$J$8</f>
        <v>762.06000000000006</v>
      </c>
      <c r="S26" s="76">
        <f t="shared" ref="S26:S31" si="33">C26*$J$8</f>
        <v>762.06000000000006</v>
      </c>
      <c r="T26" s="294">
        <f t="shared" si="27"/>
        <v>2286.1800000000003</v>
      </c>
      <c r="U26" s="263">
        <f t="shared" si="2"/>
        <v>9144.7200000000012</v>
      </c>
    </row>
    <row r="27" spans="1:21">
      <c r="A27" s="148" t="s">
        <v>40</v>
      </c>
      <c r="B27" s="54" t="s">
        <v>55</v>
      </c>
      <c r="C27" s="46">
        <v>0.12</v>
      </c>
      <c r="D27" s="8">
        <f t="shared" si="21"/>
        <v>175.85999999999999</v>
      </c>
      <c r="E27" s="8">
        <f t="shared" si="28"/>
        <v>175.85999999999999</v>
      </c>
      <c r="F27" s="94">
        <f t="shared" si="23"/>
        <v>175.85999999999999</v>
      </c>
      <c r="G27" s="32">
        <f t="shared" si="24"/>
        <v>527.57999999999993</v>
      </c>
      <c r="H27" s="27">
        <f t="shared" si="29"/>
        <v>175.85999999999999</v>
      </c>
      <c r="I27" s="12">
        <f t="shared" si="30"/>
        <v>175.85999999999999</v>
      </c>
      <c r="J27" s="95">
        <f t="shared" si="22"/>
        <v>175.85999999999999</v>
      </c>
      <c r="K27" s="34">
        <f t="shared" si="25"/>
        <v>527.57999999999993</v>
      </c>
      <c r="L27" s="361">
        <v>0.12</v>
      </c>
      <c r="M27" s="129">
        <f>L27*J8</f>
        <v>175.85999999999999</v>
      </c>
      <c r="N27" s="70">
        <f>L27*J8</f>
        <v>175.85999999999999</v>
      </c>
      <c r="O27" s="74">
        <f>L27*J8</f>
        <v>175.85999999999999</v>
      </c>
      <c r="P27" s="34">
        <f t="shared" si="26"/>
        <v>527.57999999999993</v>
      </c>
      <c r="Q27" s="129">
        <f t="shared" si="31"/>
        <v>175.85999999999999</v>
      </c>
      <c r="R27" s="70">
        <f t="shared" si="32"/>
        <v>175.85999999999999</v>
      </c>
      <c r="S27" s="74">
        <f t="shared" si="33"/>
        <v>175.85999999999999</v>
      </c>
      <c r="T27" s="292">
        <f t="shared" si="27"/>
        <v>527.57999999999993</v>
      </c>
      <c r="U27" s="264">
        <f t="shared" si="2"/>
        <v>2110.3199999999997</v>
      </c>
    </row>
    <row r="28" spans="1:21">
      <c r="A28" s="147" t="s">
        <v>41</v>
      </c>
      <c r="B28" s="218" t="s">
        <v>95</v>
      </c>
      <c r="C28" s="331">
        <v>0</v>
      </c>
      <c r="D28" s="219">
        <f t="shared" si="21"/>
        <v>0</v>
      </c>
      <c r="E28" s="219">
        <f t="shared" si="28"/>
        <v>0</v>
      </c>
      <c r="F28" s="220">
        <f t="shared" si="23"/>
        <v>0</v>
      </c>
      <c r="G28" s="221">
        <f t="shared" si="24"/>
        <v>0</v>
      </c>
      <c r="H28" s="222">
        <f t="shared" si="29"/>
        <v>0</v>
      </c>
      <c r="I28" s="219">
        <f t="shared" si="30"/>
        <v>0</v>
      </c>
      <c r="J28" s="220">
        <f t="shared" si="22"/>
        <v>0</v>
      </c>
      <c r="K28" s="221">
        <f t="shared" si="25"/>
        <v>0</v>
      </c>
      <c r="L28" s="363">
        <v>0</v>
      </c>
      <c r="M28" s="222">
        <f>L28*J8</f>
        <v>0</v>
      </c>
      <c r="N28" s="219">
        <f>L28*J8</f>
        <v>0</v>
      </c>
      <c r="O28" s="220">
        <f>L28*J8</f>
        <v>0</v>
      </c>
      <c r="P28" s="221">
        <f t="shared" si="26"/>
        <v>0</v>
      </c>
      <c r="Q28" s="222">
        <f t="shared" si="31"/>
        <v>0</v>
      </c>
      <c r="R28" s="219">
        <f t="shared" si="32"/>
        <v>0</v>
      </c>
      <c r="S28" s="220">
        <f t="shared" si="33"/>
        <v>0</v>
      </c>
      <c r="T28" s="295">
        <f t="shared" si="27"/>
        <v>0</v>
      </c>
      <c r="U28" s="297">
        <f t="shared" si="2"/>
        <v>0</v>
      </c>
    </row>
    <row r="29" spans="1:21" ht="31.5">
      <c r="A29" s="147" t="s">
        <v>42</v>
      </c>
      <c r="B29" s="203" t="s">
        <v>36</v>
      </c>
      <c r="C29" s="46">
        <v>0</v>
      </c>
      <c r="D29" s="8">
        <f t="shared" si="21"/>
        <v>0</v>
      </c>
      <c r="E29" s="8">
        <f t="shared" si="28"/>
        <v>0</v>
      </c>
      <c r="F29" s="94">
        <f t="shared" si="23"/>
        <v>0</v>
      </c>
      <c r="G29" s="32">
        <f t="shared" si="24"/>
        <v>0</v>
      </c>
      <c r="H29" s="27">
        <f t="shared" si="29"/>
        <v>0</v>
      </c>
      <c r="I29" s="8">
        <f t="shared" si="30"/>
        <v>0</v>
      </c>
      <c r="J29" s="94">
        <f t="shared" si="22"/>
        <v>0</v>
      </c>
      <c r="K29" s="32">
        <f t="shared" si="25"/>
        <v>0</v>
      </c>
      <c r="L29" s="221">
        <v>0</v>
      </c>
      <c r="M29" s="129">
        <f t="shared" ref="M29:M31" si="34">C29*$J$8</f>
        <v>0</v>
      </c>
      <c r="N29" s="70">
        <f t="shared" ref="N29:N31" si="35">C29*$J$8</f>
        <v>0</v>
      </c>
      <c r="O29" s="74">
        <f t="shared" ref="O29:O31" si="36">C29*$J$8</f>
        <v>0</v>
      </c>
      <c r="P29" s="32">
        <f t="shared" si="26"/>
        <v>0</v>
      </c>
      <c r="Q29" s="129">
        <f t="shared" si="31"/>
        <v>0</v>
      </c>
      <c r="R29" s="70">
        <f t="shared" si="32"/>
        <v>0</v>
      </c>
      <c r="S29" s="74">
        <f t="shared" si="33"/>
        <v>0</v>
      </c>
      <c r="T29" s="291">
        <f t="shared" si="27"/>
        <v>0</v>
      </c>
      <c r="U29" s="264">
        <f t="shared" si="2"/>
        <v>0</v>
      </c>
    </row>
    <row r="30" spans="1:21">
      <c r="A30" s="147" t="s">
        <v>43</v>
      </c>
      <c r="B30" s="54" t="s">
        <v>38</v>
      </c>
      <c r="C30" s="46">
        <v>0</v>
      </c>
      <c r="D30" s="8">
        <f t="shared" si="21"/>
        <v>0</v>
      </c>
      <c r="E30" s="8">
        <f t="shared" si="28"/>
        <v>0</v>
      </c>
      <c r="F30" s="94">
        <f t="shared" si="23"/>
        <v>0</v>
      </c>
      <c r="G30" s="32">
        <f t="shared" si="24"/>
        <v>0</v>
      </c>
      <c r="H30" s="27">
        <f t="shared" si="29"/>
        <v>0</v>
      </c>
      <c r="I30" s="8">
        <f t="shared" si="30"/>
        <v>0</v>
      </c>
      <c r="J30" s="94">
        <f t="shared" si="22"/>
        <v>0</v>
      </c>
      <c r="K30" s="32">
        <f t="shared" si="25"/>
        <v>0</v>
      </c>
      <c r="L30" s="221">
        <v>0</v>
      </c>
      <c r="M30" s="129">
        <f t="shared" si="34"/>
        <v>0</v>
      </c>
      <c r="N30" s="70">
        <f t="shared" si="35"/>
        <v>0</v>
      </c>
      <c r="O30" s="74">
        <f t="shared" si="36"/>
        <v>0</v>
      </c>
      <c r="P30" s="32">
        <f t="shared" si="26"/>
        <v>0</v>
      </c>
      <c r="Q30" s="129">
        <f t="shared" si="31"/>
        <v>0</v>
      </c>
      <c r="R30" s="70">
        <f t="shared" si="32"/>
        <v>0</v>
      </c>
      <c r="S30" s="74">
        <f t="shared" si="33"/>
        <v>0</v>
      </c>
      <c r="T30" s="291">
        <f t="shared" si="27"/>
        <v>0</v>
      </c>
      <c r="U30" s="264">
        <f t="shared" si="2"/>
        <v>0</v>
      </c>
    </row>
    <row r="31" spans="1:21">
      <c r="A31" s="147" t="s">
        <v>44</v>
      </c>
      <c r="B31" s="54" t="s">
        <v>33</v>
      </c>
      <c r="C31" s="48"/>
      <c r="D31" s="8">
        <f t="shared" si="21"/>
        <v>0</v>
      </c>
      <c r="E31" s="8">
        <f t="shared" si="28"/>
        <v>0</v>
      </c>
      <c r="F31" s="94">
        <f t="shared" si="23"/>
        <v>0</v>
      </c>
      <c r="G31" s="32">
        <f t="shared" si="24"/>
        <v>0</v>
      </c>
      <c r="H31" s="27">
        <f t="shared" si="29"/>
        <v>0</v>
      </c>
      <c r="I31" s="8">
        <f t="shared" si="30"/>
        <v>0</v>
      </c>
      <c r="J31" s="94">
        <f t="shared" si="22"/>
        <v>0</v>
      </c>
      <c r="K31" s="32">
        <f t="shared" si="25"/>
        <v>0</v>
      </c>
      <c r="L31" s="221"/>
      <c r="M31" s="129">
        <f t="shared" si="34"/>
        <v>0</v>
      </c>
      <c r="N31" s="70">
        <f t="shared" si="35"/>
        <v>0</v>
      </c>
      <c r="O31" s="74">
        <f t="shared" si="36"/>
        <v>0</v>
      </c>
      <c r="P31" s="32">
        <f t="shared" si="26"/>
        <v>0</v>
      </c>
      <c r="Q31" s="129">
        <f t="shared" si="31"/>
        <v>0</v>
      </c>
      <c r="R31" s="70">
        <f t="shared" si="32"/>
        <v>0</v>
      </c>
      <c r="S31" s="74">
        <f t="shared" si="33"/>
        <v>0</v>
      </c>
      <c r="T31" s="291">
        <f t="shared" si="27"/>
        <v>0</v>
      </c>
      <c r="U31" s="264">
        <f t="shared" si="2"/>
        <v>0</v>
      </c>
    </row>
    <row r="32" spans="1:21">
      <c r="A32" s="147" t="s">
        <v>46</v>
      </c>
      <c r="B32" s="54" t="s">
        <v>29</v>
      </c>
      <c r="C32" s="48"/>
      <c r="D32" s="8"/>
      <c r="E32" s="8"/>
      <c r="F32" s="94"/>
      <c r="G32" s="32">
        <f t="shared" si="24"/>
        <v>0</v>
      </c>
      <c r="H32" s="28"/>
      <c r="I32" s="8"/>
      <c r="J32" s="94"/>
      <c r="K32" s="32">
        <f t="shared" si="25"/>
        <v>0</v>
      </c>
      <c r="L32" s="221"/>
      <c r="M32" s="129"/>
      <c r="N32" s="70"/>
      <c r="O32" s="74"/>
      <c r="P32" s="32">
        <f t="shared" si="26"/>
        <v>0</v>
      </c>
      <c r="Q32" s="129"/>
      <c r="R32" s="70"/>
      <c r="S32" s="74"/>
      <c r="T32" s="291">
        <f t="shared" si="27"/>
        <v>0</v>
      </c>
      <c r="U32" s="264">
        <f t="shared" si="2"/>
        <v>0</v>
      </c>
    </row>
    <row r="33" spans="1:23">
      <c r="A33" s="147" t="s">
        <v>58</v>
      </c>
      <c r="B33" s="54" t="s">
        <v>30</v>
      </c>
      <c r="C33" s="48"/>
      <c r="D33" s="8">
        <f>SUM(D35:D39)</f>
        <v>0</v>
      </c>
      <c r="E33" s="8">
        <f>SUM(E35:E39)</f>
        <v>0</v>
      </c>
      <c r="F33" s="94">
        <f>F41+F40+F39+F38</f>
        <v>0</v>
      </c>
      <c r="G33" s="32">
        <f t="shared" si="24"/>
        <v>0</v>
      </c>
      <c r="H33" s="27">
        <f>SUM(H35:H39)</f>
        <v>0</v>
      </c>
      <c r="I33" s="8">
        <f>SUM(I35:I39)</f>
        <v>0</v>
      </c>
      <c r="J33" s="94">
        <f>SUM(J35:J39)</f>
        <v>0</v>
      </c>
      <c r="K33" s="32">
        <f t="shared" si="25"/>
        <v>0</v>
      </c>
      <c r="L33" s="221"/>
      <c r="M33" s="129">
        <f>M41+M40+M39+M38+M34</f>
        <v>0</v>
      </c>
      <c r="N33" s="70">
        <f>SUM(N35:N39)</f>
        <v>0</v>
      </c>
      <c r="O33" s="74">
        <f>O41+O40+O39+O38</f>
        <v>0</v>
      </c>
      <c r="P33" s="32">
        <f t="shared" si="26"/>
        <v>0</v>
      </c>
      <c r="Q33" s="129">
        <f>SUM(Q35:Q39)</f>
        <v>0</v>
      </c>
      <c r="R33" s="70">
        <f>SUM(R35:R39)</f>
        <v>0</v>
      </c>
      <c r="S33" s="74">
        <f>SUM(S35:S39)</f>
        <v>0</v>
      </c>
      <c r="T33" s="291">
        <f t="shared" si="27"/>
        <v>0</v>
      </c>
      <c r="U33" s="264">
        <f t="shared" si="2"/>
        <v>0</v>
      </c>
    </row>
    <row r="34" spans="1:23">
      <c r="A34" s="147"/>
      <c r="B34" s="54" t="s">
        <v>56</v>
      </c>
      <c r="C34" s="48"/>
      <c r="D34" s="8"/>
      <c r="E34" s="8"/>
      <c r="F34" s="94"/>
      <c r="G34" s="32">
        <f t="shared" si="24"/>
        <v>0</v>
      </c>
      <c r="H34" s="28"/>
      <c r="I34" s="8"/>
      <c r="J34" s="94"/>
      <c r="K34" s="32">
        <f t="shared" si="25"/>
        <v>0</v>
      </c>
      <c r="L34" s="221"/>
      <c r="M34" s="129"/>
      <c r="N34" s="70"/>
      <c r="O34" s="74"/>
      <c r="P34" s="32">
        <f t="shared" si="26"/>
        <v>0</v>
      </c>
      <c r="Q34" s="129"/>
      <c r="R34" s="70"/>
      <c r="S34" s="74"/>
      <c r="T34" s="291">
        <f t="shared" si="27"/>
        <v>0</v>
      </c>
      <c r="U34" s="264">
        <f t="shared" si="2"/>
        <v>0</v>
      </c>
    </row>
    <row r="35" spans="1:23" hidden="1">
      <c r="A35" s="147"/>
      <c r="B35" s="54" t="s">
        <v>63</v>
      </c>
      <c r="C35" s="48"/>
      <c r="D35" s="8"/>
      <c r="E35" s="8"/>
      <c r="F35" s="94"/>
      <c r="G35" s="32">
        <f t="shared" si="24"/>
        <v>0</v>
      </c>
      <c r="H35" s="28"/>
      <c r="I35" s="8"/>
      <c r="J35" s="94"/>
      <c r="K35" s="32">
        <f t="shared" si="25"/>
        <v>0</v>
      </c>
      <c r="L35" s="221"/>
      <c r="M35" s="129"/>
      <c r="N35" s="70"/>
      <c r="O35" s="74"/>
      <c r="P35" s="32">
        <f t="shared" si="26"/>
        <v>0</v>
      </c>
      <c r="Q35" s="129"/>
      <c r="R35" s="70"/>
      <c r="S35" s="74"/>
      <c r="T35" s="291">
        <f t="shared" si="27"/>
        <v>0</v>
      </c>
      <c r="U35" s="264">
        <f t="shared" si="2"/>
        <v>0</v>
      </c>
    </row>
    <row r="36" spans="1:23" hidden="1">
      <c r="A36" s="147"/>
      <c r="B36" s="54" t="s">
        <v>62</v>
      </c>
      <c r="C36" s="48"/>
      <c r="D36" s="8"/>
      <c r="E36" s="8"/>
      <c r="F36" s="94"/>
      <c r="G36" s="32">
        <f t="shared" si="24"/>
        <v>0</v>
      </c>
      <c r="H36" s="28"/>
      <c r="I36" s="8"/>
      <c r="J36" s="94"/>
      <c r="K36" s="32">
        <f t="shared" si="25"/>
        <v>0</v>
      </c>
      <c r="L36" s="221"/>
      <c r="M36" s="129"/>
      <c r="N36" s="70"/>
      <c r="O36" s="74"/>
      <c r="P36" s="32">
        <f t="shared" si="26"/>
        <v>0</v>
      </c>
      <c r="Q36" s="129"/>
      <c r="R36" s="70"/>
      <c r="S36" s="74"/>
      <c r="T36" s="291">
        <f t="shared" si="27"/>
        <v>0</v>
      </c>
      <c r="U36" s="264">
        <f t="shared" si="2"/>
        <v>0</v>
      </c>
    </row>
    <row r="37" spans="1:23" hidden="1">
      <c r="A37" s="147"/>
      <c r="B37" s="54" t="s">
        <v>64</v>
      </c>
      <c r="C37" s="48"/>
      <c r="D37" s="8"/>
      <c r="E37" s="8"/>
      <c r="F37" s="94"/>
      <c r="G37" s="32">
        <f t="shared" si="24"/>
        <v>0</v>
      </c>
      <c r="H37" s="28"/>
      <c r="I37" s="8"/>
      <c r="J37" s="94"/>
      <c r="K37" s="32">
        <f t="shared" si="25"/>
        <v>0</v>
      </c>
      <c r="L37" s="221"/>
      <c r="M37" s="129"/>
      <c r="N37" s="70"/>
      <c r="O37" s="74"/>
      <c r="P37" s="32">
        <f t="shared" si="26"/>
        <v>0</v>
      </c>
      <c r="Q37" s="129"/>
      <c r="R37" s="70"/>
      <c r="S37" s="74"/>
      <c r="T37" s="291">
        <f t="shared" si="27"/>
        <v>0</v>
      </c>
      <c r="U37" s="264">
        <f t="shared" si="2"/>
        <v>0</v>
      </c>
    </row>
    <row r="38" spans="1:23">
      <c r="A38" s="147"/>
      <c r="B38" s="54" t="s">
        <v>76</v>
      </c>
      <c r="C38" s="48"/>
      <c r="D38" s="8"/>
      <c r="E38" s="8"/>
      <c r="F38" s="94"/>
      <c r="G38" s="32">
        <f t="shared" si="24"/>
        <v>0</v>
      </c>
      <c r="H38" s="28"/>
      <c r="I38" s="8"/>
      <c r="J38" s="94"/>
      <c r="K38" s="32">
        <f t="shared" si="25"/>
        <v>0</v>
      </c>
      <c r="L38" s="221"/>
      <c r="M38" s="129"/>
      <c r="N38" s="70"/>
      <c r="O38" s="74"/>
      <c r="P38" s="32">
        <f t="shared" si="26"/>
        <v>0</v>
      </c>
      <c r="Q38" s="129"/>
      <c r="R38" s="70"/>
      <c r="S38" s="74"/>
      <c r="T38" s="291">
        <f t="shared" si="27"/>
        <v>0</v>
      </c>
      <c r="U38" s="264">
        <f t="shared" si="2"/>
        <v>0</v>
      </c>
    </row>
    <row r="39" spans="1:23">
      <c r="A39" s="147"/>
      <c r="B39" s="54" t="s">
        <v>73</v>
      </c>
      <c r="C39" s="48"/>
      <c r="D39" s="8"/>
      <c r="E39" s="8"/>
      <c r="F39" s="94"/>
      <c r="G39" s="32">
        <f t="shared" si="24"/>
        <v>0</v>
      </c>
      <c r="H39" s="28"/>
      <c r="I39" s="8"/>
      <c r="J39" s="94"/>
      <c r="K39" s="32">
        <f t="shared" si="25"/>
        <v>0</v>
      </c>
      <c r="L39" s="221"/>
      <c r="M39" s="129"/>
      <c r="N39" s="70"/>
      <c r="O39" s="74"/>
      <c r="P39" s="32">
        <f t="shared" si="26"/>
        <v>0</v>
      </c>
      <c r="Q39" s="129"/>
      <c r="R39" s="70"/>
      <c r="S39" s="74"/>
      <c r="T39" s="291">
        <f t="shared" si="27"/>
        <v>0</v>
      </c>
      <c r="U39" s="264">
        <f t="shared" si="2"/>
        <v>0</v>
      </c>
    </row>
    <row r="40" spans="1:23">
      <c r="A40" s="147"/>
      <c r="B40" s="54" t="s">
        <v>84</v>
      </c>
      <c r="C40" s="48"/>
      <c r="D40" s="8"/>
      <c r="E40" s="8"/>
      <c r="F40" s="94"/>
      <c r="G40" s="32"/>
      <c r="H40" s="28"/>
      <c r="I40" s="8"/>
      <c r="J40" s="94"/>
      <c r="K40" s="32"/>
      <c r="L40" s="221"/>
      <c r="M40" s="129">
        <v>0</v>
      </c>
      <c r="N40" s="70"/>
      <c r="O40" s="74"/>
      <c r="P40" s="32"/>
      <c r="Q40" s="129"/>
      <c r="R40" s="70"/>
      <c r="S40" s="74"/>
      <c r="T40" s="291"/>
      <c r="U40" s="264"/>
    </row>
    <row r="41" spans="1:23" ht="16.5" thickBot="1">
      <c r="A41" s="149"/>
      <c r="B41" s="56" t="s">
        <v>86</v>
      </c>
      <c r="C41" s="50"/>
      <c r="D41" s="12"/>
      <c r="E41" s="12"/>
      <c r="F41" s="95">
        <v>0</v>
      </c>
      <c r="G41" s="34"/>
      <c r="H41" s="98"/>
      <c r="I41" s="12"/>
      <c r="J41" s="95"/>
      <c r="K41" s="34"/>
      <c r="L41" s="352"/>
      <c r="M41" s="130"/>
      <c r="N41" s="72"/>
      <c r="O41" s="75">
        <v>0</v>
      </c>
      <c r="P41" s="165"/>
      <c r="Q41" s="130"/>
      <c r="R41" s="72"/>
      <c r="S41" s="75"/>
      <c r="T41" s="296"/>
      <c r="U41" s="265"/>
    </row>
    <row r="42" spans="1:23" ht="18.75" customHeight="1" thickBot="1">
      <c r="A42" s="141"/>
      <c r="B42" s="141" t="s">
        <v>57</v>
      </c>
      <c r="C42" s="137"/>
      <c r="D42" s="66">
        <v>228333</v>
      </c>
      <c r="E42" s="87"/>
      <c r="F42" s="102"/>
      <c r="G42" s="103">
        <f>G18-G21</f>
        <v>18203.074999999997</v>
      </c>
      <c r="H42" s="104"/>
      <c r="I42" s="87"/>
      <c r="J42" s="102"/>
      <c r="K42" s="103">
        <f>K18-K21</f>
        <v>10953.424999999996</v>
      </c>
      <c r="L42" s="353"/>
      <c r="M42" s="104"/>
      <c r="N42" s="87"/>
      <c r="O42" s="87"/>
      <c r="P42" s="88">
        <f>P18-P21</f>
        <v>29233.425000000003</v>
      </c>
      <c r="Q42" s="87"/>
      <c r="R42" s="87"/>
      <c r="S42" s="87"/>
      <c r="T42" s="271">
        <f>T18-T21</f>
        <v>-33193.574999999997</v>
      </c>
      <c r="U42" s="167">
        <f t="shared" si="2"/>
        <v>25196.35</v>
      </c>
      <c r="V42" s="19"/>
      <c r="W42" s="19"/>
    </row>
    <row r="43" spans="1:23">
      <c r="V43" s="19"/>
    </row>
    <row r="44" spans="1:23">
      <c r="A44" s="223"/>
      <c r="B44" s="1" t="s">
        <v>101</v>
      </c>
      <c r="G44" s="19"/>
      <c r="K44" s="19"/>
      <c r="L44" s="19"/>
      <c r="M44" s="212"/>
      <c r="P44" s="380">
        <f>D42+G42+K42+P42</f>
        <v>286722.92499999999</v>
      </c>
      <c r="U44" s="19">
        <f>U42+D42</f>
        <v>253529.35</v>
      </c>
    </row>
    <row r="45" spans="1:23">
      <c r="F45" s="19"/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topLeftCell="C46" workbookViewId="0">
      <selection activeCell="V67" sqref="V67"/>
    </sheetView>
  </sheetViews>
  <sheetFormatPr defaultRowHeight="15.75"/>
  <cols>
    <col min="1" max="1" width="5.5703125" style="1" customWidth="1"/>
    <col min="2" max="2" width="41.140625" style="1" customWidth="1"/>
    <col min="3" max="3" width="9.85546875" style="1" customWidth="1"/>
    <col min="4" max="4" width="11.42578125" style="1" customWidth="1"/>
    <col min="5" max="5" width="11.7109375" style="1" customWidth="1"/>
    <col min="6" max="6" width="11.42578125" style="1" customWidth="1"/>
    <col min="7" max="7" width="11.85546875" style="1" customWidth="1"/>
    <col min="8" max="8" width="9.7109375" style="1" customWidth="1"/>
    <col min="9" max="9" width="9" style="1" customWidth="1"/>
    <col min="10" max="10" width="9.42578125" style="1" customWidth="1"/>
    <col min="11" max="12" width="12.5703125" style="1" customWidth="1"/>
    <col min="13" max="13" width="9.85546875" style="1" customWidth="1"/>
    <col min="14" max="14" width="9.140625" style="1" customWidth="1"/>
    <col min="15" max="15" width="10.42578125" style="1" customWidth="1"/>
    <col min="16" max="16" width="12.85546875" style="1" customWidth="1"/>
    <col min="17" max="17" width="12.7109375" style="1" hidden="1" customWidth="1"/>
    <col min="18" max="18" width="11" style="1" hidden="1" customWidth="1"/>
    <col min="19" max="19" width="10.140625" style="1" hidden="1" customWidth="1"/>
    <col min="20" max="20" width="12" style="1" hidden="1" customWidth="1"/>
    <col min="21" max="21" width="13.42578125" style="1" hidden="1" customWidth="1"/>
    <col min="22" max="24" width="9.140625" style="1" customWidth="1"/>
    <col min="25" max="16384" width="9.140625" style="1"/>
  </cols>
  <sheetData>
    <row r="1" spans="1:21" hidden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37"/>
    </row>
    <row r="2" spans="1:21" hidden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37"/>
    </row>
    <row r="3" spans="1:21" hidden="1">
      <c r="A3" s="381" t="s">
        <v>81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37"/>
    </row>
    <row r="4" spans="1:21" ht="16.5" hidden="1" thickBot="1">
      <c r="B4" s="1" t="s">
        <v>52</v>
      </c>
      <c r="J4" s="1">
        <v>1565.4</v>
      </c>
    </row>
    <row r="5" spans="1:21" ht="19.5" hidden="1" customHeight="1">
      <c r="A5" s="53"/>
      <c r="B5" s="46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3" t="s">
        <v>9</v>
      </c>
      <c r="J5" s="3" t="s">
        <v>10</v>
      </c>
      <c r="K5" s="6" t="s">
        <v>11</v>
      </c>
      <c r="L5" s="6"/>
      <c r="M5" s="5" t="s">
        <v>65</v>
      </c>
      <c r="N5" s="3" t="s">
        <v>66</v>
      </c>
      <c r="O5" s="3" t="s">
        <v>67</v>
      </c>
      <c r="P5" s="6" t="s">
        <v>68</v>
      </c>
      <c r="Q5" s="5" t="s">
        <v>69</v>
      </c>
      <c r="R5" s="3" t="s">
        <v>70</v>
      </c>
      <c r="S5" s="3" t="s">
        <v>71</v>
      </c>
      <c r="T5" s="6" t="s">
        <v>72</v>
      </c>
      <c r="U5" s="2" t="s">
        <v>78</v>
      </c>
    </row>
    <row r="6" spans="1:21" hidden="1">
      <c r="A6" s="54" t="s">
        <v>12</v>
      </c>
      <c r="B6" s="47" t="s">
        <v>13</v>
      </c>
      <c r="C6" s="20"/>
      <c r="D6" s="22">
        <f t="shared" ref="D6:T6" si="0">SUM(D7:D13)</f>
        <v>23621.886000000002</v>
      </c>
      <c r="E6" s="22">
        <f t="shared" si="0"/>
        <v>23621.886000000002</v>
      </c>
      <c r="F6" s="22">
        <f t="shared" si="0"/>
        <v>23621.886000000002</v>
      </c>
      <c r="G6" s="22">
        <f t="shared" si="0"/>
        <v>70865.65800000001</v>
      </c>
      <c r="H6" s="22">
        <f t="shared" si="0"/>
        <v>23621.886000000002</v>
      </c>
      <c r="I6" s="22">
        <f t="shared" si="0"/>
        <v>23621.886000000002</v>
      </c>
      <c r="J6" s="22">
        <f t="shared" si="0"/>
        <v>23621.886000000002</v>
      </c>
      <c r="K6" s="22">
        <f t="shared" si="0"/>
        <v>70865.65800000001</v>
      </c>
      <c r="L6" s="22"/>
      <c r="M6" s="22">
        <f t="shared" si="0"/>
        <v>23621.886000000002</v>
      </c>
      <c r="N6" s="22">
        <f t="shared" si="0"/>
        <v>23621.886000000002</v>
      </c>
      <c r="O6" s="22">
        <f t="shared" si="0"/>
        <v>23621.886000000002</v>
      </c>
      <c r="P6" s="22">
        <f t="shared" si="0"/>
        <v>70865.65800000001</v>
      </c>
      <c r="Q6" s="22">
        <f t="shared" si="0"/>
        <v>23621.886000000002</v>
      </c>
      <c r="R6" s="22">
        <f t="shared" si="0"/>
        <v>23621.886000000002</v>
      </c>
      <c r="S6" s="22">
        <f t="shared" si="0"/>
        <v>23621.886000000002</v>
      </c>
      <c r="T6" s="22">
        <f t="shared" si="0"/>
        <v>70865.65800000001</v>
      </c>
      <c r="U6" s="21">
        <f>G6+K6+P6+T6</f>
        <v>283462.63200000004</v>
      </c>
    </row>
    <row r="7" spans="1:21" hidden="1">
      <c r="A7" s="54" t="s">
        <v>14</v>
      </c>
      <c r="B7" s="48" t="s">
        <v>15</v>
      </c>
      <c r="C7" s="2">
        <v>10.6</v>
      </c>
      <c r="D7" s="8">
        <f>C7*$J$4</f>
        <v>16593.240000000002</v>
      </c>
      <c r="E7" s="8">
        <f>C7*$J$4</f>
        <v>16593.240000000002</v>
      </c>
      <c r="F7" s="8">
        <f>C7*$J$4</f>
        <v>16593.240000000002</v>
      </c>
      <c r="G7" s="7">
        <f>SUM(D7:F7)</f>
        <v>49779.72</v>
      </c>
      <c r="H7" s="8">
        <f>C7*$J$4</f>
        <v>16593.240000000002</v>
      </c>
      <c r="I7" s="8">
        <f>C7*$J$4</f>
        <v>16593.240000000002</v>
      </c>
      <c r="J7" s="8">
        <f>C7*$J$4</f>
        <v>16593.240000000002</v>
      </c>
      <c r="K7" s="9">
        <f>SUM(H7:J7)</f>
        <v>49779.72</v>
      </c>
      <c r="L7" s="9"/>
      <c r="M7" s="8">
        <f>C7*$J$4</f>
        <v>16593.240000000002</v>
      </c>
      <c r="N7" s="8">
        <f>C7*$J$4</f>
        <v>16593.240000000002</v>
      </c>
      <c r="O7" s="8">
        <f>C7*$J$4</f>
        <v>16593.240000000002</v>
      </c>
      <c r="P7" s="9">
        <f>SUM(M7:O7)</f>
        <v>49779.72</v>
      </c>
      <c r="Q7" s="8">
        <f>C7*$J$4</f>
        <v>16593.240000000002</v>
      </c>
      <c r="R7" s="8">
        <f>C7*$J$4</f>
        <v>16593.240000000002</v>
      </c>
      <c r="S7" s="8">
        <f>C7*$J$4</f>
        <v>16593.240000000002</v>
      </c>
      <c r="T7" s="9">
        <f>SUM(Q7:S7)</f>
        <v>49779.72</v>
      </c>
      <c r="U7" s="8">
        <f t="shared" ref="U7:U35" si="1">G7+K7+P7+T7</f>
        <v>199118.88</v>
      </c>
    </row>
    <row r="8" spans="1:21" hidden="1">
      <c r="A8" s="54" t="s">
        <v>16</v>
      </c>
      <c r="B8" s="48" t="s">
        <v>17</v>
      </c>
      <c r="C8" s="2">
        <v>2.36</v>
      </c>
      <c r="D8" s="8">
        <f t="shared" ref="D8:D13" si="2">C8*$J$4</f>
        <v>3694.3440000000001</v>
      </c>
      <c r="E8" s="8">
        <f t="shared" ref="E8:E13" si="3">C8*$J$4</f>
        <v>3694.3440000000001</v>
      </c>
      <c r="F8" s="8">
        <f t="shared" ref="F8:F13" si="4">C8*$J$4</f>
        <v>3694.3440000000001</v>
      </c>
      <c r="G8" s="7">
        <f t="shared" ref="G8:G14" si="5">SUM(D8:F8)</f>
        <v>11083.031999999999</v>
      </c>
      <c r="H8" s="8">
        <f t="shared" ref="H8:H13" si="6">C8*$J$4</f>
        <v>3694.3440000000001</v>
      </c>
      <c r="I8" s="8">
        <f t="shared" ref="I8:I13" si="7">C8*$J$4</f>
        <v>3694.3440000000001</v>
      </c>
      <c r="J8" s="8">
        <f t="shared" ref="J8:J13" si="8">C8*$J$4</f>
        <v>3694.3440000000001</v>
      </c>
      <c r="K8" s="9">
        <f t="shared" ref="K8:K13" si="9">SUM(H8:J8)</f>
        <v>11083.031999999999</v>
      </c>
      <c r="L8" s="9"/>
      <c r="M8" s="8">
        <f t="shared" ref="M8:M13" si="10">C8*$J$4</f>
        <v>3694.3440000000001</v>
      </c>
      <c r="N8" s="8">
        <f t="shared" ref="N8:N13" si="11">C8*$J$4</f>
        <v>3694.3440000000001</v>
      </c>
      <c r="O8" s="8">
        <f t="shared" ref="O8:O13" si="12">C8*$J$4</f>
        <v>3694.3440000000001</v>
      </c>
      <c r="P8" s="9">
        <f t="shared" ref="P8:P13" si="13">SUM(M8:O8)</f>
        <v>11083.031999999999</v>
      </c>
      <c r="Q8" s="8">
        <f t="shared" ref="Q8:Q13" si="14">C8*$J$4</f>
        <v>3694.3440000000001</v>
      </c>
      <c r="R8" s="8">
        <f t="shared" ref="R8:R13" si="15">C8*$J$4</f>
        <v>3694.3440000000001</v>
      </c>
      <c r="S8" s="8">
        <f t="shared" ref="S8:S13" si="16">C8*$J$4</f>
        <v>3694.3440000000001</v>
      </c>
      <c r="T8" s="9">
        <f t="shared" ref="T8:T13" si="17">SUM(Q8:S8)</f>
        <v>11083.031999999999</v>
      </c>
      <c r="U8" s="8">
        <f t="shared" si="1"/>
        <v>44332.127999999997</v>
      </c>
    </row>
    <row r="9" spans="1:21" hidden="1">
      <c r="A9" s="54" t="s">
        <v>18</v>
      </c>
      <c r="B9" s="48" t="s">
        <v>31</v>
      </c>
      <c r="C9" s="2">
        <v>1.56</v>
      </c>
      <c r="D9" s="8">
        <f t="shared" si="2"/>
        <v>2442.0240000000003</v>
      </c>
      <c r="E9" s="8">
        <f t="shared" si="3"/>
        <v>2442.0240000000003</v>
      </c>
      <c r="F9" s="8">
        <f t="shared" si="4"/>
        <v>2442.0240000000003</v>
      </c>
      <c r="G9" s="7">
        <f t="shared" si="5"/>
        <v>7326.072000000001</v>
      </c>
      <c r="H9" s="8">
        <f t="shared" ref="H9" si="18">C9*$J$4</f>
        <v>2442.0240000000003</v>
      </c>
      <c r="I9" s="8">
        <f t="shared" ref="I9" si="19">C9*$J$4</f>
        <v>2442.0240000000003</v>
      </c>
      <c r="J9" s="8">
        <f t="shared" si="8"/>
        <v>2442.0240000000003</v>
      </c>
      <c r="K9" s="9">
        <f t="shared" si="9"/>
        <v>7326.072000000001</v>
      </c>
      <c r="L9" s="9"/>
      <c r="M9" s="8">
        <f t="shared" si="10"/>
        <v>2442.0240000000003</v>
      </c>
      <c r="N9" s="8">
        <f t="shared" si="11"/>
        <v>2442.0240000000003</v>
      </c>
      <c r="O9" s="8">
        <f t="shared" si="12"/>
        <v>2442.0240000000003</v>
      </c>
      <c r="P9" s="9">
        <f t="shared" si="13"/>
        <v>7326.072000000001</v>
      </c>
      <c r="Q9" s="8">
        <f t="shared" si="14"/>
        <v>2442.0240000000003</v>
      </c>
      <c r="R9" s="8">
        <f t="shared" si="15"/>
        <v>2442.0240000000003</v>
      </c>
      <c r="S9" s="8">
        <f t="shared" si="16"/>
        <v>2442.0240000000003</v>
      </c>
      <c r="T9" s="9">
        <f t="shared" si="17"/>
        <v>7326.072000000001</v>
      </c>
      <c r="U9" s="8">
        <f t="shared" si="1"/>
        <v>29304.288000000004</v>
      </c>
    </row>
    <row r="10" spans="1:21" hidden="1">
      <c r="A10" s="54" t="s">
        <v>32</v>
      </c>
      <c r="B10" s="48" t="s">
        <v>33</v>
      </c>
      <c r="C10" s="2"/>
      <c r="D10" s="8">
        <f t="shared" si="2"/>
        <v>0</v>
      </c>
      <c r="E10" s="8">
        <f t="shared" si="3"/>
        <v>0</v>
      </c>
      <c r="F10" s="8">
        <f t="shared" si="4"/>
        <v>0</v>
      </c>
      <c r="G10" s="7">
        <f t="shared" si="5"/>
        <v>0</v>
      </c>
      <c r="H10" s="8">
        <f t="shared" si="6"/>
        <v>0</v>
      </c>
      <c r="I10" s="8">
        <f t="shared" si="7"/>
        <v>0</v>
      </c>
      <c r="J10" s="8">
        <f t="shared" si="8"/>
        <v>0</v>
      </c>
      <c r="K10" s="9">
        <f t="shared" si="9"/>
        <v>0</v>
      </c>
      <c r="L10" s="9"/>
      <c r="M10" s="8">
        <f t="shared" si="10"/>
        <v>0</v>
      </c>
      <c r="N10" s="8">
        <f t="shared" si="11"/>
        <v>0</v>
      </c>
      <c r="O10" s="8">
        <f t="shared" si="12"/>
        <v>0</v>
      </c>
      <c r="P10" s="9">
        <f t="shared" si="13"/>
        <v>0</v>
      </c>
      <c r="Q10" s="8">
        <f t="shared" si="14"/>
        <v>0</v>
      </c>
      <c r="R10" s="8">
        <f t="shared" si="15"/>
        <v>0</v>
      </c>
      <c r="S10" s="8">
        <f t="shared" si="16"/>
        <v>0</v>
      </c>
      <c r="T10" s="9">
        <f t="shared" si="17"/>
        <v>0</v>
      </c>
      <c r="U10" s="8">
        <f t="shared" si="1"/>
        <v>0</v>
      </c>
    </row>
    <row r="11" spans="1:21" hidden="1">
      <c r="A11" s="54" t="s">
        <v>34</v>
      </c>
      <c r="B11" s="48" t="s">
        <v>19</v>
      </c>
      <c r="C11" s="2">
        <v>0.56999999999999995</v>
      </c>
      <c r="D11" s="8">
        <f t="shared" si="2"/>
        <v>892.27800000000002</v>
      </c>
      <c r="E11" s="8">
        <f t="shared" si="3"/>
        <v>892.27800000000002</v>
      </c>
      <c r="F11" s="8">
        <f t="shared" si="4"/>
        <v>892.27800000000002</v>
      </c>
      <c r="G11" s="7">
        <f t="shared" si="5"/>
        <v>2676.8339999999998</v>
      </c>
      <c r="H11" s="8">
        <f t="shared" si="6"/>
        <v>892.27800000000002</v>
      </c>
      <c r="I11" s="8">
        <f t="shared" si="7"/>
        <v>892.27800000000002</v>
      </c>
      <c r="J11" s="8">
        <f t="shared" si="8"/>
        <v>892.27800000000002</v>
      </c>
      <c r="K11" s="9">
        <f t="shared" si="9"/>
        <v>2676.8339999999998</v>
      </c>
      <c r="L11" s="9"/>
      <c r="M11" s="8">
        <f t="shared" si="10"/>
        <v>892.27800000000002</v>
      </c>
      <c r="N11" s="8">
        <f t="shared" si="11"/>
        <v>892.27800000000002</v>
      </c>
      <c r="O11" s="8">
        <f t="shared" si="12"/>
        <v>892.27800000000002</v>
      </c>
      <c r="P11" s="9">
        <f t="shared" si="13"/>
        <v>2676.8339999999998</v>
      </c>
      <c r="Q11" s="8">
        <f t="shared" si="14"/>
        <v>892.27800000000002</v>
      </c>
      <c r="R11" s="8">
        <f t="shared" si="15"/>
        <v>892.27800000000002</v>
      </c>
      <c r="S11" s="8">
        <f t="shared" si="16"/>
        <v>892.27800000000002</v>
      </c>
      <c r="T11" s="9">
        <f t="shared" si="17"/>
        <v>2676.8339999999998</v>
      </c>
      <c r="U11" s="8">
        <f t="shared" si="1"/>
        <v>10707.335999999999</v>
      </c>
    </row>
    <row r="12" spans="1:21" hidden="1">
      <c r="A12" s="54" t="s">
        <v>35</v>
      </c>
      <c r="B12" s="48" t="s">
        <v>36</v>
      </c>
      <c r="C12" s="2">
        <v>0</v>
      </c>
      <c r="D12" s="8">
        <f t="shared" si="2"/>
        <v>0</v>
      </c>
      <c r="E12" s="8">
        <f t="shared" si="3"/>
        <v>0</v>
      </c>
      <c r="F12" s="8">
        <f t="shared" si="4"/>
        <v>0</v>
      </c>
      <c r="G12" s="7">
        <f t="shared" si="5"/>
        <v>0</v>
      </c>
      <c r="H12" s="8">
        <f t="shared" si="6"/>
        <v>0</v>
      </c>
      <c r="I12" s="8">
        <f t="shared" si="7"/>
        <v>0</v>
      </c>
      <c r="J12" s="8">
        <f t="shared" si="8"/>
        <v>0</v>
      </c>
      <c r="K12" s="9">
        <f t="shared" si="9"/>
        <v>0</v>
      </c>
      <c r="L12" s="9"/>
      <c r="M12" s="8">
        <f t="shared" si="10"/>
        <v>0</v>
      </c>
      <c r="N12" s="8">
        <f t="shared" si="11"/>
        <v>0</v>
      </c>
      <c r="O12" s="8">
        <f t="shared" si="12"/>
        <v>0</v>
      </c>
      <c r="P12" s="9">
        <f t="shared" si="13"/>
        <v>0</v>
      </c>
      <c r="Q12" s="8">
        <f t="shared" si="14"/>
        <v>0</v>
      </c>
      <c r="R12" s="8">
        <f t="shared" si="15"/>
        <v>0</v>
      </c>
      <c r="S12" s="8">
        <f t="shared" si="16"/>
        <v>0</v>
      </c>
      <c r="T12" s="9">
        <f t="shared" si="17"/>
        <v>0</v>
      </c>
      <c r="U12" s="8">
        <f t="shared" si="1"/>
        <v>0</v>
      </c>
    </row>
    <row r="13" spans="1:21" hidden="1">
      <c r="A13" s="54" t="s">
        <v>37</v>
      </c>
      <c r="B13" s="48" t="s">
        <v>38</v>
      </c>
      <c r="C13" s="2"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7">
        <f t="shared" si="5"/>
        <v>0</v>
      </c>
      <c r="H13" s="8">
        <f t="shared" si="6"/>
        <v>0</v>
      </c>
      <c r="I13" s="8">
        <f t="shared" si="7"/>
        <v>0</v>
      </c>
      <c r="J13" s="8">
        <f t="shared" si="8"/>
        <v>0</v>
      </c>
      <c r="K13" s="9">
        <f t="shared" si="9"/>
        <v>0</v>
      </c>
      <c r="L13" s="9"/>
      <c r="M13" s="8">
        <f t="shared" si="10"/>
        <v>0</v>
      </c>
      <c r="N13" s="8">
        <f t="shared" si="11"/>
        <v>0</v>
      </c>
      <c r="O13" s="8">
        <f t="shared" si="12"/>
        <v>0</v>
      </c>
      <c r="P13" s="9">
        <f t="shared" si="13"/>
        <v>0</v>
      </c>
      <c r="Q13" s="8">
        <f t="shared" si="14"/>
        <v>0</v>
      </c>
      <c r="R13" s="8">
        <f t="shared" si="15"/>
        <v>0</v>
      </c>
      <c r="S13" s="8">
        <f t="shared" si="16"/>
        <v>0</v>
      </c>
      <c r="T13" s="9">
        <f t="shared" si="17"/>
        <v>0</v>
      </c>
      <c r="U13" s="8">
        <f t="shared" si="1"/>
        <v>0</v>
      </c>
    </row>
    <row r="14" spans="1:21" hidden="1">
      <c r="A14" s="55" t="s">
        <v>45</v>
      </c>
      <c r="B14" s="49" t="s">
        <v>89</v>
      </c>
      <c r="C14" s="20"/>
      <c r="D14" s="21">
        <v>8094.51</v>
      </c>
      <c r="E14" s="21">
        <v>16746.240000000002</v>
      </c>
      <c r="F14" s="21">
        <v>14739</v>
      </c>
      <c r="G14" s="22">
        <f t="shared" si="5"/>
        <v>39579.75</v>
      </c>
      <c r="H14" s="21">
        <v>13778.41</v>
      </c>
      <c r="I14" s="21">
        <v>23795.49</v>
      </c>
      <c r="J14" s="21">
        <v>13841.89</v>
      </c>
      <c r="K14" s="21">
        <f>SUM(H14:J14)</f>
        <v>51415.79</v>
      </c>
      <c r="L14" s="21"/>
      <c r="M14" s="21">
        <v>12278.14</v>
      </c>
      <c r="N14" s="21">
        <v>12767.44</v>
      </c>
      <c r="O14" s="21">
        <v>12098.6</v>
      </c>
      <c r="P14" s="21">
        <f>SUM(M14:O14)</f>
        <v>37144.18</v>
      </c>
      <c r="Q14" s="21">
        <v>11107.93</v>
      </c>
      <c r="R14" s="21">
        <v>13509.04</v>
      </c>
      <c r="S14" s="21">
        <v>12132.37</v>
      </c>
      <c r="T14" s="21">
        <f>SUM(Q14:S14)</f>
        <v>36749.340000000004</v>
      </c>
      <c r="U14" s="21">
        <f t="shared" si="1"/>
        <v>164889.06</v>
      </c>
    </row>
    <row r="15" spans="1:21" hidden="1">
      <c r="A15" s="54"/>
      <c r="B15" s="48" t="s">
        <v>21</v>
      </c>
      <c r="C15" s="2"/>
      <c r="D15" s="8">
        <f>D14-D6</f>
        <v>-15527.376000000002</v>
      </c>
      <c r="E15" s="8">
        <f t="shared" ref="E15:K15" si="20">E14-E6</f>
        <v>-6875.6460000000006</v>
      </c>
      <c r="F15" s="8">
        <f t="shared" si="20"/>
        <v>-8882.8860000000022</v>
      </c>
      <c r="G15" s="8">
        <f t="shared" si="20"/>
        <v>-31285.90800000001</v>
      </c>
      <c r="H15" s="10">
        <f t="shared" si="20"/>
        <v>-9843.4760000000024</v>
      </c>
      <c r="I15" s="8">
        <f>I14-I6</f>
        <v>173.60399999999936</v>
      </c>
      <c r="J15" s="8">
        <f t="shared" si="20"/>
        <v>-9779.9960000000028</v>
      </c>
      <c r="K15" s="8">
        <f t="shared" si="20"/>
        <v>-19449.868000000009</v>
      </c>
      <c r="L15" s="8"/>
      <c r="M15" s="10">
        <f t="shared" ref="M15:T15" si="21">M14-M6</f>
        <v>-11343.746000000003</v>
      </c>
      <c r="N15" s="8">
        <f t="shared" si="21"/>
        <v>-10854.446000000002</v>
      </c>
      <c r="O15" s="8">
        <f t="shared" si="21"/>
        <v>-11523.286000000002</v>
      </c>
      <c r="P15" s="8">
        <f t="shared" si="21"/>
        <v>-33721.47800000001</v>
      </c>
      <c r="Q15" s="10">
        <f t="shared" si="21"/>
        <v>-12513.956000000002</v>
      </c>
      <c r="R15" s="8">
        <f t="shared" si="21"/>
        <v>-10112.846000000001</v>
      </c>
      <c r="S15" s="8">
        <f t="shared" si="21"/>
        <v>-11489.516000000001</v>
      </c>
      <c r="T15" s="8">
        <f t="shared" si="21"/>
        <v>-34116.318000000007</v>
      </c>
      <c r="U15" s="8">
        <f t="shared" si="1"/>
        <v>-118573.57200000004</v>
      </c>
    </row>
    <row r="16" spans="1:21" ht="16.5" hidden="1" thickBot="1">
      <c r="A16" s="54"/>
      <c r="B16" s="50"/>
      <c r="C16" s="11"/>
      <c r="D16" s="12"/>
      <c r="E16" s="12"/>
      <c r="F16" s="12"/>
      <c r="G16" s="13"/>
      <c r="H16" s="44"/>
      <c r="I16" s="12"/>
      <c r="J16" s="12"/>
      <c r="K16" s="45"/>
      <c r="L16" s="45"/>
      <c r="M16" s="44"/>
      <c r="N16" s="12"/>
      <c r="O16" s="12"/>
      <c r="P16" s="45"/>
      <c r="Q16" s="44"/>
      <c r="R16" s="12"/>
      <c r="S16" s="12"/>
      <c r="T16" s="45"/>
      <c r="U16" s="12">
        <f t="shared" si="1"/>
        <v>0</v>
      </c>
    </row>
    <row r="17" spans="1:21" ht="16.5" hidden="1" thickBot="1">
      <c r="A17" s="54" t="s">
        <v>22</v>
      </c>
      <c r="B17" s="51" t="s">
        <v>23</v>
      </c>
      <c r="C17" s="23"/>
      <c r="D17" s="41">
        <f>SUM(D18:D29)</f>
        <v>15210.428000000002</v>
      </c>
      <c r="E17" s="41">
        <f t="shared" ref="E17:J17" si="22">SUM(E18:E29)</f>
        <v>12241.428000000002</v>
      </c>
      <c r="F17" s="41">
        <f t="shared" si="22"/>
        <v>14895.428000000002</v>
      </c>
      <c r="G17" s="42">
        <f>SUM(D17:F17)</f>
        <v>42347.284000000007</v>
      </c>
      <c r="H17" s="41">
        <f t="shared" si="22"/>
        <v>12892.428000000002</v>
      </c>
      <c r="I17" s="41">
        <f t="shared" si="22"/>
        <v>19389.428000000004</v>
      </c>
      <c r="J17" s="41">
        <f t="shared" si="22"/>
        <v>12241.428000000002</v>
      </c>
      <c r="K17" s="42">
        <f>SUM(H17:J17)</f>
        <v>44523.284000000007</v>
      </c>
      <c r="L17" s="42"/>
      <c r="M17" s="41">
        <f>SUM(M18:M29)</f>
        <v>14580.428000000002</v>
      </c>
      <c r="N17" s="41">
        <f>SUM(N18:N29)</f>
        <v>12241.428000000002</v>
      </c>
      <c r="O17" s="41">
        <f>SUM(O18:O29)</f>
        <v>13386.428000000002</v>
      </c>
      <c r="P17" s="42">
        <f>SUM(M17:O17)</f>
        <v>40208.284000000007</v>
      </c>
      <c r="Q17" s="41">
        <f>SUM(Q18:Q29)</f>
        <v>12241.428000000002</v>
      </c>
      <c r="R17" s="41">
        <f>SUM(R18:R29)</f>
        <v>14121.178000000002</v>
      </c>
      <c r="S17" s="41">
        <f>SUM(S18:S29)</f>
        <v>12241.428000000002</v>
      </c>
      <c r="T17" s="42">
        <f>SUM(Q17:S17)</f>
        <v>38604.034000000007</v>
      </c>
      <c r="U17" s="43">
        <f t="shared" si="1"/>
        <v>165682.88600000003</v>
      </c>
    </row>
    <row r="18" spans="1:21" hidden="1">
      <c r="A18" s="54" t="s">
        <v>24</v>
      </c>
      <c r="B18" s="52" t="s">
        <v>17</v>
      </c>
      <c r="C18" s="14">
        <v>2.36</v>
      </c>
      <c r="D18" s="15">
        <f t="shared" ref="D18:D27" si="23">C18*$J$4</f>
        <v>3694.3440000000001</v>
      </c>
      <c r="E18" s="15">
        <f>C18*$J$4</f>
        <v>3694.3440000000001</v>
      </c>
      <c r="F18" s="15">
        <f>C18*$J$4</f>
        <v>3694.3440000000001</v>
      </c>
      <c r="G18" s="16">
        <f>SUM(D18:F18)</f>
        <v>11083.031999999999</v>
      </c>
      <c r="H18" s="15">
        <f>C18*$J$4</f>
        <v>3694.3440000000001</v>
      </c>
      <c r="I18" s="15">
        <f>C18*$J$4</f>
        <v>3694.3440000000001</v>
      </c>
      <c r="J18" s="15">
        <f t="shared" ref="J18:J27" si="24">C18*$J$4</f>
        <v>3694.3440000000001</v>
      </c>
      <c r="K18" s="16">
        <f>SUM(H18:J18)</f>
        <v>11083.031999999999</v>
      </c>
      <c r="L18" s="16"/>
      <c r="M18" s="15">
        <f t="shared" ref="M18:M27" si="25">C18*$J$4</f>
        <v>3694.3440000000001</v>
      </c>
      <c r="N18" s="15">
        <f t="shared" ref="N18:N27" si="26">C18*$J$4</f>
        <v>3694.3440000000001</v>
      </c>
      <c r="O18" s="15">
        <f t="shared" ref="O18:O27" si="27">C18*$J$4</f>
        <v>3694.3440000000001</v>
      </c>
      <c r="P18" s="16">
        <f>SUM(M18:O18)</f>
        <v>11083.031999999999</v>
      </c>
      <c r="Q18" s="15">
        <f>C18*$J$4</f>
        <v>3694.3440000000001</v>
      </c>
      <c r="R18" s="15">
        <f>C18*$J$4</f>
        <v>3694.3440000000001</v>
      </c>
      <c r="S18" s="15">
        <f>C18*$J$4</f>
        <v>3694.3440000000001</v>
      </c>
      <c r="T18" s="16">
        <f>SUM(Q18:S18)</f>
        <v>11083.031999999999</v>
      </c>
      <c r="U18" s="15">
        <f t="shared" si="1"/>
        <v>44332.127999999997</v>
      </c>
    </row>
    <row r="19" spans="1:21" hidden="1">
      <c r="A19" s="54" t="s">
        <v>25</v>
      </c>
      <c r="B19" s="48" t="s">
        <v>59</v>
      </c>
      <c r="C19" s="2">
        <v>2.69</v>
      </c>
      <c r="D19" s="8">
        <f t="shared" si="23"/>
        <v>4210.9260000000004</v>
      </c>
      <c r="E19" s="8">
        <f t="shared" ref="E19:E27" si="28">C19*$J$4</f>
        <v>4210.9260000000004</v>
      </c>
      <c r="F19" s="8">
        <f t="shared" ref="F19:F27" si="29">C19*$J$4</f>
        <v>4210.9260000000004</v>
      </c>
      <c r="G19" s="7">
        <f>SUM(D19:F19)</f>
        <v>12632.778000000002</v>
      </c>
      <c r="H19" s="8">
        <f>C19*$J$4</f>
        <v>4210.9260000000004</v>
      </c>
      <c r="I19" s="8">
        <f>C19*$J$4</f>
        <v>4210.9260000000004</v>
      </c>
      <c r="J19" s="8">
        <f t="shared" si="24"/>
        <v>4210.9260000000004</v>
      </c>
      <c r="K19" s="7">
        <f>SUM(H19:J19)</f>
        <v>12632.778000000002</v>
      </c>
      <c r="L19" s="7"/>
      <c r="M19" s="8">
        <f t="shared" si="25"/>
        <v>4210.9260000000004</v>
      </c>
      <c r="N19" s="8">
        <f t="shared" si="26"/>
        <v>4210.9260000000004</v>
      </c>
      <c r="O19" s="8">
        <f t="shared" si="27"/>
        <v>4210.9260000000004</v>
      </c>
      <c r="P19" s="7">
        <f>SUM(M19:O19)</f>
        <v>12632.778000000002</v>
      </c>
      <c r="Q19" s="8">
        <f>C19*$J$4</f>
        <v>4210.9260000000004</v>
      </c>
      <c r="R19" s="8">
        <f>C19*$J$4</f>
        <v>4210.9260000000004</v>
      </c>
      <c r="S19" s="8">
        <f>C19*$J$4</f>
        <v>4210.9260000000004</v>
      </c>
      <c r="T19" s="7">
        <f>SUM(Q19:S19)</f>
        <v>12632.778000000002</v>
      </c>
      <c r="U19" s="8">
        <f t="shared" si="1"/>
        <v>50531.112000000008</v>
      </c>
    </row>
    <row r="20" spans="1:21" ht="16.5" hidden="1" thickBot="1">
      <c r="A20" s="56" t="s">
        <v>26</v>
      </c>
      <c r="B20" s="50" t="s">
        <v>31</v>
      </c>
      <c r="C20" s="11">
        <v>1.56</v>
      </c>
      <c r="D20" s="12">
        <f t="shared" si="23"/>
        <v>2442.0240000000003</v>
      </c>
      <c r="E20" s="12">
        <f t="shared" si="28"/>
        <v>2442.0240000000003</v>
      </c>
      <c r="F20" s="12">
        <f t="shared" si="29"/>
        <v>2442.0240000000003</v>
      </c>
      <c r="G20" s="13">
        <f t="shared" ref="G20:G32" si="30">SUM(D20:F20)</f>
        <v>7326.072000000001</v>
      </c>
      <c r="H20" s="12">
        <f>C20*$J$4</f>
        <v>2442.0240000000003</v>
      </c>
      <c r="I20" s="12">
        <f>C20*$J$4</f>
        <v>2442.0240000000003</v>
      </c>
      <c r="J20" s="12">
        <f t="shared" si="24"/>
        <v>2442.0240000000003</v>
      </c>
      <c r="K20" s="13">
        <f t="shared" ref="K20:K32" si="31">SUM(H20:J20)</f>
        <v>7326.072000000001</v>
      </c>
      <c r="L20" s="13"/>
      <c r="M20" s="12">
        <f t="shared" si="25"/>
        <v>2442.0240000000003</v>
      </c>
      <c r="N20" s="12">
        <f t="shared" si="26"/>
        <v>2442.0240000000003</v>
      </c>
      <c r="O20" s="12">
        <f t="shared" si="27"/>
        <v>2442.0240000000003</v>
      </c>
      <c r="P20" s="13">
        <f t="shared" ref="P20:P32" si="32">SUM(M20:O20)</f>
        <v>7326.072000000001</v>
      </c>
      <c r="Q20" s="12">
        <f>C20*$J$4</f>
        <v>2442.0240000000003</v>
      </c>
      <c r="R20" s="12">
        <f>C20*$J$4</f>
        <v>2442.0240000000003</v>
      </c>
      <c r="S20" s="12">
        <f>C20*$J$4</f>
        <v>2442.0240000000003</v>
      </c>
      <c r="T20" s="13">
        <f t="shared" ref="T20:T32" si="33">SUM(Q20:S20)</f>
        <v>7326.072000000001</v>
      </c>
      <c r="U20" s="12">
        <f t="shared" si="1"/>
        <v>29304.288000000004</v>
      </c>
    </row>
    <row r="21" spans="1:21" ht="25.5" hidden="1" customHeight="1" thickBot="1">
      <c r="A21" s="57" t="s">
        <v>27</v>
      </c>
      <c r="B21" s="51" t="s">
        <v>53</v>
      </c>
      <c r="C21" s="23"/>
      <c r="D21" s="41">
        <v>2969</v>
      </c>
      <c r="E21" s="41">
        <v>0</v>
      </c>
      <c r="F21" s="41">
        <v>2025</v>
      </c>
      <c r="G21" s="42">
        <f t="shared" si="30"/>
        <v>4994</v>
      </c>
      <c r="H21" s="41">
        <v>651</v>
      </c>
      <c r="I21" s="41">
        <v>7148</v>
      </c>
      <c r="J21" s="41">
        <v>0</v>
      </c>
      <c r="K21" s="42">
        <f t="shared" si="31"/>
        <v>7799</v>
      </c>
      <c r="L21" s="42"/>
      <c r="M21" s="41">
        <v>1339</v>
      </c>
      <c r="N21" s="41">
        <v>0</v>
      </c>
      <c r="O21" s="41">
        <v>516</v>
      </c>
      <c r="P21" s="42">
        <f t="shared" si="32"/>
        <v>1855</v>
      </c>
      <c r="Q21" s="41">
        <v>0</v>
      </c>
      <c r="R21" s="41">
        <v>102</v>
      </c>
      <c r="S21" s="41">
        <v>0</v>
      </c>
      <c r="T21" s="42">
        <f t="shared" si="33"/>
        <v>102</v>
      </c>
      <c r="U21" s="43">
        <f t="shared" si="1"/>
        <v>14750</v>
      </c>
    </row>
    <row r="22" spans="1:21" hidden="1">
      <c r="A22" s="58" t="s">
        <v>39</v>
      </c>
      <c r="B22" s="52" t="s">
        <v>54</v>
      </c>
      <c r="C22" s="14">
        <v>0.52</v>
      </c>
      <c r="D22" s="15">
        <f t="shared" si="23"/>
        <v>814.00800000000004</v>
      </c>
      <c r="E22" s="15">
        <f t="shared" si="28"/>
        <v>814.00800000000004</v>
      </c>
      <c r="F22" s="15">
        <f t="shared" si="29"/>
        <v>814.00800000000004</v>
      </c>
      <c r="G22" s="18">
        <f t="shared" si="30"/>
        <v>2442.0240000000003</v>
      </c>
      <c r="H22" s="15">
        <f t="shared" ref="H22:H27" si="34">C22*$J$4</f>
        <v>814.00800000000004</v>
      </c>
      <c r="I22" s="17">
        <f t="shared" ref="I22:I27" si="35">C22*$J$4</f>
        <v>814.00800000000004</v>
      </c>
      <c r="J22" s="17">
        <f t="shared" si="24"/>
        <v>814.00800000000004</v>
      </c>
      <c r="K22" s="18">
        <f t="shared" si="31"/>
        <v>2442.0240000000003</v>
      </c>
      <c r="L22" s="18"/>
      <c r="M22" s="15">
        <f t="shared" si="25"/>
        <v>814.00800000000004</v>
      </c>
      <c r="N22" s="15">
        <f t="shared" si="26"/>
        <v>814.00800000000004</v>
      </c>
      <c r="O22" s="15">
        <f t="shared" si="27"/>
        <v>814.00800000000004</v>
      </c>
      <c r="P22" s="18">
        <f t="shared" si="32"/>
        <v>2442.0240000000003</v>
      </c>
      <c r="Q22" s="15">
        <f t="shared" ref="Q22:Q27" si="36">C22*$J$4</f>
        <v>814.00800000000004</v>
      </c>
      <c r="R22" s="15">
        <f t="shared" ref="R22:R27" si="37">C22*$J$4</f>
        <v>814.00800000000004</v>
      </c>
      <c r="S22" s="15">
        <f t="shared" ref="S22:S27" si="38">C22*$J$4</f>
        <v>814.00800000000004</v>
      </c>
      <c r="T22" s="18">
        <f t="shared" si="33"/>
        <v>2442.0240000000003</v>
      </c>
      <c r="U22" s="15">
        <f t="shared" si="1"/>
        <v>9768.0960000000014</v>
      </c>
    </row>
    <row r="23" spans="1:21" hidden="1">
      <c r="A23" s="55" t="s">
        <v>40</v>
      </c>
      <c r="B23" s="48" t="s">
        <v>60</v>
      </c>
      <c r="C23" s="2">
        <v>0.12</v>
      </c>
      <c r="D23" s="8">
        <f t="shared" si="23"/>
        <v>187.84800000000001</v>
      </c>
      <c r="E23" s="8">
        <f t="shared" si="28"/>
        <v>187.84800000000001</v>
      </c>
      <c r="F23" s="8">
        <f t="shared" si="29"/>
        <v>187.84800000000001</v>
      </c>
      <c r="G23" s="13">
        <f t="shared" si="30"/>
        <v>563.5440000000001</v>
      </c>
      <c r="H23" s="8">
        <f t="shared" si="34"/>
        <v>187.84800000000001</v>
      </c>
      <c r="I23" s="12">
        <f t="shared" si="35"/>
        <v>187.84800000000001</v>
      </c>
      <c r="J23" s="12">
        <f t="shared" si="24"/>
        <v>187.84800000000001</v>
      </c>
      <c r="K23" s="13">
        <f t="shared" si="31"/>
        <v>563.5440000000001</v>
      </c>
      <c r="L23" s="13"/>
      <c r="M23" s="8">
        <f t="shared" si="25"/>
        <v>187.84800000000001</v>
      </c>
      <c r="N23" s="8">
        <f t="shared" si="26"/>
        <v>187.84800000000001</v>
      </c>
      <c r="O23" s="8">
        <f t="shared" si="27"/>
        <v>187.84800000000001</v>
      </c>
      <c r="P23" s="13">
        <f t="shared" si="32"/>
        <v>563.5440000000001</v>
      </c>
      <c r="Q23" s="8">
        <f t="shared" si="36"/>
        <v>187.84800000000001</v>
      </c>
      <c r="R23" s="8">
        <f t="shared" si="37"/>
        <v>187.84800000000001</v>
      </c>
      <c r="S23" s="8">
        <f t="shared" si="38"/>
        <v>187.84800000000001</v>
      </c>
      <c r="T23" s="13">
        <f t="shared" si="33"/>
        <v>563.5440000000001</v>
      </c>
      <c r="U23" s="8">
        <f t="shared" si="1"/>
        <v>2254.1760000000004</v>
      </c>
    </row>
    <row r="24" spans="1:21" hidden="1">
      <c r="A24" s="54" t="s">
        <v>41</v>
      </c>
      <c r="B24" s="48" t="s">
        <v>28</v>
      </c>
      <c r="C24" s="2">
        <v>0.56999999999999995</v>
      </c>
      <c r="D24" s="8">
        <f t="shared" si="23"/>
        <v>892.27800000000002</v>
      </c>
      <c r="E24" s="8">
        <f t="shared" si="28"/>
        <v>892.27800000000002</v>
      </c>
      <c r="F24" s="8">
        <f t="shared" si="29"/>
        <v>892.27800000000002</v>
      </c>
      <c r="G24" s="13">
        <f t="shared" si="30"/>
        <v>2676.8339999999998</v>
      </c>
      <c r="H24" s="8">
        <f t="shared" si="34"/>
        <v>892.27800000000002</v>
      </c>
      <c r="I24" s="8">
        <f t="shared" si="35"/>
        <v>892.27800000000002</v>
      </c>
      <c r="J24" s="8">
        <f t="shared" si="24"/>
        <v>892.27800000000002</v>
      </c>
      <c r="K24" s="13">
        <f t="shared" si="31"/>
        <v>2676.8339999999998</v>
      </c>
      <c r="L24" s="13"/>
      <c r="M24" s="8">
        <f t="shared" si="25"/>
        <v>892.27800000000002</v>
      </c>
      <c r="N24" s="8">
        <f t="shared" si="26"/>
        <v>892.27800000000002</v>
      </c>
      <c r="O24" s="8">
        <f t="shared" si="27"/>
        <v>892.27800000000002</v>
      </c>
      <c r="P24" s="13">
        <f t="shared" si="32"/>
        <v>2676.8339999999998</v>
      </c>
      <c r="Q24" s="8">
        <f t="shared" si="36"/>
        <v>892.27800000000002</v>
      </c>
      <c r="R24" s="8">
        <f t="shared" si="37"/>
        <v>892.27800000000002</v>
      </c>
      <c r="S24" s="8">
        <f t="shared" si="38"/>
        <v>892.27800000000002</v>
      </c>
      <c r="T24" s="13">
        <f t="shared" si="33"/>
        <v>2676.8339999999998</v>
      </c>
      <c r="U24" s="8">
        <f t="shared" si="1"/>
        <v>10707.335999999999</v>
      </c>
    </row>
    <row r="25" spans="1:21" hidden="1">
      <c r="A25" s="54" t="s">
        <v>42</v>
      </c>
      <c r="B25" s="48" t="s">
        <v>36</v>
      </c>
      <c r="C25" s="2">
        <v>0</v>
      </c>
      <c r="D25" s="8">
        <f t="shared" si="23"/>
        <v>0</v>
      </c>
      <c r="E25" s="8">
        <f t="shared" si="28"/>
        <v>0</v>
      </c>
      <c r="F25" s="8">
        <f t="shared" si="29"/>
        <v>0</v>
      </c>
      <c r="G25" s="13">
        <f t="shared" si="30"/>
        <v>0</v>
      </c>
      <c r="H25" s="8">
        <f t="shared" si="34"/>
        <v>0</v>
      </c>
      <c r="I25" s="8">
        <f t="shared" si="35"/>
        <v>0</v>
      </c>
      <c r="J25" s="8">
        <f t="shared" si="24"/>
        <v>0</v>
      </c>
      <c r="K25" s="13">
        <f t="shared" si="31"/>
        <v>0</v>
      </c>
      <c r="L25" s="13"/>
      <c r="M25" s="8">
        <f t="shared" si="25"/>
        <v>0</v>
      </c>
      <c r="N25" s="8">
        <f t="shared" si="26"/>
        <v>0</v>
      </c>
      <c r="O25" s="8">
        <f t="shared" si="27"/>
        <v>0</v>
      </c>
      <c r="P25" s="13">
        <f t="shared" si="32"/>
        <v>0</v>
      </c>
      <c r="Q25" s="8">
        <f t="shared" si="36"/>
        <v>0</v>
      </c>
      <c r="R25" s="8">
        <f t="shared" si="37"/>
        <v>0</v>
      </c>
      <c r="S25" s="8">
        <f t="shared" si="38"/>
        <v>0</v>
      </c>
      <c r="T25" s="13">
        <f t="shared" si="33"/>
        <v>0</v>
      </c>
      <c r="U25" s="8">
        <f t="shared" si="1"/>
        <v>0</v>
      </c>
    </row>
    <row r="26" spans="1:21" hidden="1">
      <c r="A26" s="54" t="s">
        <v>43</v>
      </c>
      <c r="B26" s="48" t="s">
        <v>38</v>
      </c>
      <c r="C26" s="2">
        <v>0</v>
      </c>
      <c r="D26" s="8">
        <f t="shared" si="23"/>
        <v>0</v>
      </c>
      <c r="E26" s="8">
        <f t="shared" si="28"/>
        <v>0</v>
      </c>
      <c r="F26" s="8">
        <f t="shared" si="29"/>
        <v>0</v>
      </c>
      <c r="G26" s="13">
        <f t="shared" si="30"/>
        <v>0</v>
      </c>
      <c r="H26" s="8">
        <f t="shared" si="34"/>
        <v>0</v>
      </c>
      <c r="I26" s="8">
        <f t="shared" si="35"/>
        <v>0</v>
      </c>
      <c r="J26" s="8">
        <f t="shared" si="24"/>
        <v>0</v>
      </c>
      <c r="K26" s="13">
        <f t="shared" si="31"/>
        <v>0</v>
      </c>
      <c r="L26" s="13"/>
      <c r="M26" s="8">
        <f t="shared" si="25"/>
        <v>0</v>
      </c>
      <c r="N26" s="8">
        <f t="shared" si="26"/>
        <v>0</v>
      </c>
      <c r="O26" s="8">
        <f t="shared" si="27"/>
        <v>0</v>
      </c>
      <c r="P26" s="13">
        <f t="shared" si="32"/>
        <v>0</v>
      </c>
      <c r="Q26" s="8">
        <f t="shared" si="36"/>
        <v>0</v>
      </c>
      <c r="R26" s="8">
        <f t="shared" si="37"/>
        <v>0</v>
      </c>
      <c r="S26" s="8">
        <f t="shared" si="38"/>
        <v>0</v>
      </c>
      <c r="T26" s="13">
        <f t="shared" si="33"/>
        <v>0</v>
      </c>
      <c r="U26" s="8">
        <f t="shared" si="1"/>
        <v>0</v>
      </c>
    </row>
    <row r="27" spans="1:21" hidden="1">
      <c r="A27" s="54" t="s">
        <v>44</v>
      </c>
      <c r="B27" s="48" t="s">
        <v>33</v>
      </c>
      <c r="C27" s="2"/>
      <c r="D27" s="8">
        <f t="shared" si="23"/>
        <v>0</v>
      </c>
      <c r="E27" s="8">
        <f t="shared" si="28"/>
        <v>0</v>
      </c>
      <c r="F27" s="8">
        <f t="shared" si="29"/>
        <v>0</v>
      </c>
      <c r="G27" s="13">
        <f t="shared" si="30"/>
        <v>0</v>
      </c>
      <c r="H27" s="8">
        <f t="shared" si="34"/>
        <v>0</v>
      </c>
      <c r="I27" s="8">
        <f t="shared" si="35"/>
        <v>0</v>
      </c>
      <c r="J27" s="8">
        <f t="shared" si="24"/>
        <v>0</v>
      </c>
      <c r="K27" s="13">
        <f t="shared" si="31"/>
        <v>0</v>
      </c>
      <c r="L27" s="13"/>
      <c r="M27" s="8">
        <f t="shared" si="25"/>
        <v>0</v>
      </c>
      <c r="N27" s="8">
        <f t="shared" si="26"/>
        <v>0</v>
      </c>
      <c r="O27" s="8">
        <f t="shared" si="27"/>
        <v>0</v>
      </c>
      <c r="P27" s="13">
        <f t="shared" si="32"/>
        <v>0</v>
      </c>
      <c r="Q27" s="8">
        <f t="shared" si="36"/>
        <v>0</v>
      </c>
      <c r="R27" s="8">
        <f t="shared" si="37"/>
        <v>0</v>
      </c>
      <c r="S27" s="8">
        <f t="shared" si="38"/>
        <v>0</v>
      </c>
      <c r="T27" s="13">
        <f t="shared" si="33"/>
        <v>0</v>
      </c>
      <c r="U27" s="8">
        <f t="shared" si="1"/>
        <v>0</v>
      </c>
    </row>
    <row r="28" spans="1:21" hidden="1">
      <c r="A28" s="54" t="s">
        <v>46</v>
      </c>
      <c r="B28" s="48" t="s">
        <v>29</v>
      </c>
      <c r="C28" s="2"/>
      <c r="D28" s="8"/>
      <c r="E28" s="8"/>
      <c r="F28" s="8"/>
      <c r="G28" s="13">
        <f t="shared" si="30"/>
        <v>0</v>
      </c>
      <c r="H28" s="10"/>
      <c r="I28" s="8"/>
      <c r="J28" s="8"/>
      <c r="K28" s="13">
        <f t="shared" si="31"/>
        <v>0</v>
      </c>
      <c r="L28" s="13"/>
      <c r="M28" s="10"/>
      <c r="N28" s="8"/>
      <c r="O28" s="8"/>
      <c r="P28" s="13">
        <f t="shared" si="32"/>
        <v>0</v>
      </c>
      <c r="Q28" s="10"/>
      <c r="R28" s="8"/>
      <c r="S28" s="8"/>
      <c r="T28" s="13">
        <f t="shared" si="33"/>
        <v>0</v>
      </c>
      <c r="U28" s="8">
        <f t="shared" si="1"/>
        <v>0</v>
      </c>
    </row>
    <row r="29" spans="1:21" hidden="1">
      <c r="A29" s="54" t="s">
        <v>58</v>
      </c>
      <c r="B29" s="48" t="s">
        <v>30</v>
      </c>
      <c r="C29" s="2"/>
      <c r="D29" s="8">
        <f>SUM(D31:D32)</f>
        <v>0</v>
      </c>
      <c r="E29" s="8">
        <f t="shared" ref="E29:S29" si="39">SUM(E31:E32)</f>
        <v>0</v>
      </c>
      <c r="F29" s="8">
        <f>F34+F33+F32+F31+F30</f>
        <v>629</v>
      </c>
      <c r="G29" s="13">
        <f t="shared" si="30"/>
        <v>629</v>
      </c>
      <c r="H29" s="8">
        <f t="shared" si="39"/>
        <v>0</v>
      </c>
      <c r="I29" s="8">
        <f t="shared" si="39"/>
        <v>0</v>
      </c>
      <c r="J29" s="8">
        <f t="shared" si="39"/>
        <v>0</v>
      </c>
      <c r="K29" s="13">
        <f t="shared" si="31"/>
        <v>0</v>
      </c>
      <c r="L29" s="13"/>
      <c r="M29" s="8">
        <f>M34+M33+M32+M31+M30</f>
        <v>1000</v>
      </c>
      <c r="N29" s="8">
        <f t="shared" si="39"/>
        <v>0</v>
      </c>
      <c r="O29" s="8">
        <f>O34+O33+O32+O31+O30</f>
        <v>629</v>
      </c>
      <c r="P29" s="13">
        <f t="shared" si="32"/>
        <v>1629</v>
      </c>
      <c r="Q29" s="8">
        <f t="shared" si="39"/>
        <v>0</v>
      </c>
      <c r="R29" s="8">
        <f>R34+R33+R32+R31+R30</f>
        <v>1777.75</v>
      </c>
      <c r="S29" s="8">
        <f t="shared" si="39"/>
        <v>0</v>
      </c>
      <c r="T29" s="13">
        <f t="shared" si="33"/>
        <v>1777.75</v>
      </c>
      <c r="U29" s="8">
        <f t="shared" si="1"/>
        <v>4035.75</v>
      </c>
    </row>
    <row r="30" spans="1:21" hidden="1">
      <c r="A30" s="54"/>
      <c r="B30" s="48" t="s">
        <v>56</v>
      </c>
      <c r="C30" s="2"/>
      <c r="D30" s="8"/>
      <c r="E30" s="8"/>
      <c r="F30" s="8"/>
      <c r="G30" s="13">
        <f t="shared" si="30"/>
        <v>0</v>
      </c>
      <c r="H30" s="10"/>
      <c r="I30" s="8"/>
      <c r="J30" s="8"/>
      <c r="K30" s="13">
        <f t="shared" si="31"/>
        <v>0</v>
      </c>
      <c r="L30" s="13"/>
      <c r="M30" s="10"/>
      <c r="N30" s="8"/>
      <c r="O30" s="8"/>
      <c r="P30" s="13">
        <f t="shared" si="32"/>
        <v>0</v>
      </c>
      <c r="Q30" s="10"/>
      <c r="R30" s="8"/>
      <c r="S30" s="8"/>
      <c r="T30" s="13">
        <f t="shared" si="33"/>
        <v>0</v>
      </c>
      <c r="U30" s="8">
        <f t="shared" si="1"/>
        <v>0</v>
      </c>
    </row>
    <row r="31" spans="1:21" hidden="1">
      <c r="A31" s="54"/>
      <c r="B31" s="48" t="s">
        <v>75</v>
      </c>
      <c r="C31" s="2"/>
      <c r="D31" s="8"/>
      <c r="E31" s="8"/>
      <c r="F31" s="8"/>
      <c r="G31" s="13">
        <f t="shared" si="30"/>
        <v>0</v>
      </c>
      <c r="H31" s="10"/>
      <c r="I31" s="8"/>
      <c r="J31" s="8"/>
      <c r="K31" s="13">
        <f t="shared" si="31"/>
        <v>0</v>
      </c>
      <c r="L31" s="13"/>
      <c r="M31" s="10"/>
      <c r="N31" s="8"/>
      <c r="O31" s="8"/>
      <c r="P31" s="13">
        <f t="shared" si="32"/>
        <v>0</v>
      </c>
      <c r="Q31" s="10"/>
      <c r="R31" s="8"/>
      <c r="S31" s="8"/>
      <c r="T31" s="13">
        <f t="shared" si="33"/>
        <v>0</v>
      </c>
      <c r="U31" s="8">
        <f t="shared" si="1"/>
        <v>0</v>
      </c>
    </row>
    <row r="32" spans="1:21" hidden="1">
      <c r="A32" s="54"/>
      <c r="B32" s="48" t="s">
        <v>73</v>
      </c>
      <c r="C32" s="2"/>
      <c r="D32" s="8"/>
      <c r="E32" s="8"/>
      <c r="F32" s="8"/>
      <c r="G32" s="13">
        <f t="shared" si="30"/>
        <v>0</v>
      </c>
      <c r="H32" s="10"/>
      <c r="I32" s="8"/>
      <c r="J32" s="8"/>
      <c r="K32" s="13">
        <f t="shared" si="31"/>
        <v>0</v>
      </c>
      <c r="L32" s="13"/>
      <c r="M32" s="10"/>
      <c r="N32" s="8"/>
      <c r="O32" s="8"/>
      <c r="P32" s="13">
        <f t="shared" si="32"/>
        <v>0</v>
      </c>
      <c r="Q32" s="10"/>
      <c r="R32" s="8"/>
      <c r="S32" s="8"/>
      <c r="T32" s="13">
        <f t="shared" si="33"/>
        <v>0</v>
      </c>
      <c r="U32" s="8">
        <f t="shared" si="1"/>
        <v>0</v>
      </c>
    </row>
    <row r="33" spans="1:22" hidden="1">
      <c r="A33" s="54"/>
      <c r="B33" s="48" t="s">
        <v>84</v>
      </c>
      <c r="C33" s="2"/>
      <c r="D33" s="8"/>
      <c r="E33" s="8"/>
      <c r="F33" s="8"/>
      <c r="G33" s="13"/>
      <c r="H33" s="10"/>
      <c r="I33" s="8"/>
      <c r="J33" s="8"/>
      <c r="K33" s="13"/>
      <c r="L33" s="13"/>
      <c r="M33" s="10">
        <v>1000</v>
      </c>
      <c r="N33" s="8"/>
      <c r="O33" s="8"/>
      <c r="P33" s="13"/>
      <c r="Q33" s="10"/>
      <c r="R33" s="8">
        <v>1777.75</v>
      </c>
      <c r="S33" s="8"/>
      <c r="T33" s="13"/>
      <c r="U33" s="8"/>
    </row>
    <row r="34" spans="1:22" ht="16.5" hidden="1" thickBot="1">
      <c r="A34" s="56"/>
      <c r="B34" s="50" t="s">
        <v>87</v>
      </c>
      <c r="C34" s="11"/>
      <c r="D34" s="12"/>
      <c r="E34" s="12"/>
      <c r="F34" s="12">
        <v>629</v>
      </c>
      <c r="G34" s="13"/>
      <c r="H34" s="44"/>
      <c r="I34" s="12"/>
      <c r="J34" s="12"/>
      <c r="K34" s="13"/>
      <c r="L34" s="13"/>
      <c r="M34" s="44"/>
      <c r="N34" s="12"/>
      <c r="O34" s="12">
        <v>629</v>
      </c>
      <c r="P34" s="13"/>
      <c r="Q34" s="44"/>
      <c r="R34" s="12"/>
      <c r="S34" s="12"/>
      <c r="T34" s="13"/>
      <c r="U34" s="12"/>
    </row>
    <row r="35" spans="1:22" ht="16.5" hidden="1" thickBot="1">
      <c r="A35" s="59"/>
      <c r="B35" s="51" t="s">
        <v>57</v>
      </c>
      <c r="C35" s="23"/>
      <c r="D35" s="41">
        <v>251303</v>
      </c>
      <c r="E35" s="41"/>
      <c r="F35" s="41"/>
      <c r="G35" s="42">
        <f>G14-G17</f>
        <v>-2767.5340000000069</v>
      </c>
      <c r="H35" s="41"/>
      <c r="I35" s="41"/>
      <c r="J35" s="41"/>
      <c r="K35" s="42">
        <f>K14-K17</f>
        <v>6892.5059999999939</v>
      </c>
      <c r="L35" s="42"/>
      <c r="M35" s="41"/>
      <c r="N35" s="41"/>
      <c r="O35" s="41"/>
      <c r="P35" s="42">
        <f>P14-P17</f>
        <v>-3064.1040000000066</v>
      </c>
      <c r="Q35" s="41"/>
      <c r="R35" s="41"/>
      <c r="S35" s="41"/>
      <c r="T35" s="42">
        <f>T14-T17</f>
        <v>-1854.6940000000031</v>
      </c>
      <c r="U35" s="43">
        <f t="shared" si="1"/>
        <v>-793.82600000002276</v>
      </c>
      <c r="V35" s="19">
        <f>D35+U35</f>
        <v>250509.17399999997</v>
      </c>
    </row>
    <row r="36" spans="1:22" hidden="1"/>
    <row r="38" spans="1:22">
      <c r="H38" s="1" t="s">
        <v>92</v>
      </c>
      <c r="J38" s="168"/>
      <c r="K38" s="168"/>
      <c r="L38" s="168"/>
    </row>
    <row r="39" spans="1:22">
      <c r="H39" s="1" t="s">
        <v>93</v>
      </c>
      <c r="J39" s="168"/>
      <c r="K39" s="168"/>
      <c r="L39" s="168"/>
      <c r="Q39" s="1" t="s">
        <v>92</v>
      </c>
    </row>
    <row r="40" spans="1:22">
      <c r="F40" s="168"/>
      <c r="H40" s="143" t="s">
        <v>94</v>
      </c>
      <c r="J40" s="168"/>
      <c r="K40" s="168"/>
      <c r="L40" s="168"/>
      <c r="Q40" s="1" t="s">
        <v>93</v>
      </c>
    </row>
    <row r="41" spans="1:22">
      <c r="A41" s="381" t="s">
        <v>0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37"/>
      <c r="Q41" s="143" t="s">
        <v>94</v>
      </c>
    </row>
    <row r="42" spans="1:22">
      <c r="A42" s="381" t="s">
        <v>1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37"/>
    </row>
    <row r="43" spans="1:22">
      <c r="A43" s="381" t="s">
        <v>114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37"/>
    </row>
    <row r="44" spans="1:22" ht="16.5" thickBot="1">
      <c r="B44" s="1" t="s">
        <v>52</v>
      </c>
      <c r="J44" s="1">
        <v>1565.4</v>
      </c>
    </row>
    <row r="45" spans="1:22" ht="23.25" customHeight="1" thickBot="1">
      <c r="A45" s="57"/>
      <c r="B45" s="40" t="s">
        <v>2</v>
      </c>
      <c r="C45" s="26" t="s">
        <v>3</v>
      </c>
      <c r="D45" s="26" t="s">
        <v>4</v>
      </c>
      <c r="E45" s="26" t="s">
        <v>5</v>
      </c>
      <c r="F45" s="38" t="s">
        <v>6</v>
      </c>
      <c r="G45" s="39" t="s">
        <v>97</v>
      </c>
      <c r="H45" s="40" t="s">
        <v>8</v>
      </c>
      <c r="I45" s="26" t="s">
        <v>9</v>
      </c>
      <c r="J45" s="38" t="s">
        <v>10</v>
      </c>
      <c r="K45" s="368" t="s">
        <v>98</v>
      </c>
      <c r="L45" s="366" t="s">
        <v>116</v>
      </c>
      <c r="M45" s="40" t="s">
        <v>65</v>
      </c>
      <c r="N45" s="26" t="s">
        <v>66</v>
      </c>
      <c r="O45" s="38" t="s">
        <v>67</v>
      </c>
      <c r="P45" s="162" t="s">
        <v>103</v>
      </c>
      <c r="Q45" s="232" t="s">
        <v>69</v>
      </c>
      <c r="R45" s="162" t="s">
        <v>70</v>
      </c>
      <c r="S45" s="40" t="s">
        <v>71</v>
      </c>
      <c r="T45" s="38" t="s">
        <v>102</v>
      </c>
      <c r="U45" s="162" t="s">
        <v>78</v>
      </c>
    </row>
    <row r="46" spans="1:22">
      <c r="A46" s="151" t="s">
        <v>12</v>
      </c>
      <c r="B46" s="52" t="s">
        <v>13</v>
      </c>
      <c r="C46" s="332">
        <f>C47+C48+C49+C50+C51+C52+C53</f>
        <v>15.089999999999998</v>
      </c>
      <c r="D46" s="69">
        <f>D47+D48+D49+D50+D51+D52+D53</f>
        <v>23621.886000000002</v>
      </c>
      <c r="E46" s="69">
        <f>E47+E48+E49+E50+E51+E52+E53</f>
        <v>23621.886000000002</v>
      </c>
      <c r="F46" s="69">
        <f>F47+F48+F49+F50+F51+F52+F53</f>
        <v>23621.886000000002</v>
      </c>
      <c r="G46" s="37">
        <f>F46+E46+D46</f>
        <v>70865.65800000001</v>
      </c>
      <c r="H46" s="133">
        <f>H47+H48+H49+H50+H51+H52+H53</f>
        <v>23621.886000000002</v>
      </c>
      <c r="I46" s="133">
        <f>I47+I48+I49+I50+I51+I52+I53</f>
        <v>23621.886000000002</v>
      </c>
      <c r="J46" s="133">
        <f>J47+J48+J49+J50+J51+J52+J53</f>
        <v>23621.886000000002</v>
      </c>
      <c r="K46" s="286">
        <f>J46+I46+H46</f>
        <v>70865.65800000001</v>
      </c>
      <c r="L46" s="358">
        <f>L47+L48+L49+L50+L51+L52+L53</f>
        <v>15.589999999999998</v>
      </c>
      <c r="M46" s="133">
        <f>M47+M48+M49+M50+M51+M52+M53</f>
        <v>24404.586000000003</v>
      </c>
      <c r="N46" s="133">
        <f>N47+N48+N49+N50+N51+N52+N53</f>
        <v>24404.586000000003</v>
      </c>
      <c r="O46" s="133">
        <f>O47+O48+O49+O50+O51+O52+O53</f>
        <v>24404.586000000003</v>
      </c>
      <c r="P46" s="37">
        <f>O46+N46+M46</f>
        <v>73213.758000000002</v>
      </c>
      <c r="Q46" s="225">
        <f>Q47+Q48+Q49+Q50+Q51+Q52+Q53</f>
        <v>23621.886000000002</v>
      </c>
      <c r="R46" s="225">
        <f>R47+R48+R49+R50+R51+R52+R53</f>
        <v>23621.886000000002</v>
      </c>
      <c r="S46" s="225">
        <f>S47+S48+S49+S50+S51+S52+S53</f>
        <v>23621.886000000002</v>
      </c>
      <c r="T46" s="272">
        <f>S46+R46+Q46</f>
        <v>70865.65800000001</v>
      </c>
      <c r="U46" s="263">
        <f>G46+K46+P46+T46</f>
        <v>285810.73200000002</v>
      </c>
    </row>
    <row r="47" spans="1:22">
      <c r="A47" s="54" t="s">
        <v>14</v>
      </c>
      <c r="B47" s="48" t="s">
        <v>15</v>
      </c>
      <c r="C47" s="3">
        <v>7.27</v>
      </c>
      <c r="D47" s="8">
        <f>C47*$J$4</f>
        <v>11380.458000000001</v>
      </c>
      <c r="E47" s="8">
        <f>C47*$J$4</f>
        <v>11380.458000000001</v>
      </c>
      <c r="F47" s="74">
        <f>C47*$J$4</f>
        <v>11380.458000000001</v>
      </c>
      <c r="G47" s="32">
        <f>SUM(D47:F47)</f>
        <v>34141.374000000003</v>
      </c>
      <c r="H47" s="129">
        <f>C47*$J$4</f>
        <v>11380.458000000001</v>
      </c>
      <c r="I47" s="70">
        <f>C47*$J$4</f>
        <v>11380.458000000001</v>
      </c>
      <c r="J47" s="74">
        <f>C47*$J$4</f>
        <v>11380.458000000001</v>
      </c>
      <c r="K47" s="287">
        <f>SUM(H47:J47)</f>
        <v>34141.374000000003</v>
      </c>
      <c r="L47" s="359">
        <v>7.77</v>
      </c>
      <c r="M47" s="129">
        <f>L47*J44</f>
        <v>12163.157999999999</v>
      </c>
      <c r="N47" s="70">
        <f>L47*J44</f>
        <v>12163.157999999999</v>
      </c>
      <c r="O47" s="74">
        <f>L47*J44</f>
        <v>12163.157999999999</v>
      </c>
      <c r="P47" s="33">
        <f>SUM(M47:O47)</f>
        <v>36489.474000000002</v>
      </c>
      <c r="Q47" s="226">
        <f>C47*$J$4</f>
        <v>11380.458000000001</v>
      </c>
      <c r="R47" s="70">
        <f>C47*$J$4</f>
        <v>11380.458000000001</v>
      </c>
      <c r="S47" s="129">
        <f>C47*$J$4</f>
        <v>11380.458000000001</v>
      </c>
      <c r="T47" s="268">
        <f>SUM(Q47:S47)</f>
        <v>34141.374000000003</v>
      </c>
      <c r="U47" s="264">
        <f t="shared" ref="U47:U72" si="40">G47+K47+P47+T47</f>
        <v>138913.59600000002</v>
      </c>
    </row>
    <row r="48" spans="1:22">
      <c r="A48" s="54" t="s">
        <v>16</v>
      </c>
      <c r="B48" s="48" t="s">
        <v>17</v>
      </c>
      <c r="C48" s="3">
        <v>2.36</v>
      </c>
      <c r="D48" s="8">
        <f t="shared" ref="D48:D53" si="41">C48*$J$4</f>
        <v>3694.3440000000001</v>
      </c>
      <c r="E48" s="8">
        <f t="shared" ref="E48:E53" si="42">C48*$J$4</f>
        <v>3694.3440000000001</v>
      </c>
      <c r="F48" s="74">
        <f t="shared" ref="F48:F53" si="43">C48*$J$4</f>
        <v>3694.3440000000001</v>
      </c>
      <c r="G48" s="32">
        <f t="shared" ref="G48:G54" si="44">SUM(D48:F48)</f>
        <v>11083.031999999999</v>
      </c>
      <c r="H48" s="129">
        <f t="shared" ref="H48:H52" si="45">C48*$J$4</f>
        <v>3694.3440000000001</v>
      </c>
      <c r="I48" s="70">
        <f t="shared" ref="I48:I52" si="46">C48*$J$4</f>
        <v>3694.3440000000001</v>
      </c>
      <c r="J48" s="74">
        <f t="shared" ref="J48:J53" si="47">C48*$J$4</f>
        <v>3694.3440000000001</v>
      </c>
      <c r="K48" s="287">
        <f t="shared" ref="K48:K52" si="48">SUM(H48:J48)</f>
        <v>11083.031999999999</v>
      </c>
      <c r="L48" s="359">
        <v>2.36</v>
      </c>
      <c r="M48" s="129">
        <f>L48*J44</f>
        <v>3694.3440000000001</v>
      </c>
      <c r="N48" s="70">
        <f>L48*J44</f>
        <v>3694.3440000000001</v>
      </c>
      <c r="O48" s="74">
        <f>L48*J44</f>
        <v>3694.3440000000001</v>
      </c>
      <c r="P48" s="33">
        <f t="shared" ref="P48:P52" si="49">SUM(M48:O48)</f>
        <v>11083.031999999999</v>
      </c>
      <c r="Q48" s="226">
        <f t="shared" ref="Q48:Q52" si="50">C48*$J$4</f>
        <v>3694.3440000000001</v>
      </c>
      <c r="R48" s="70">
        <f t="shared" ref="R48:R52" si="51">C48*$J$4</f>
        <v>3694.3440000000001</v>
      </c>
      <c r="S48" s="129">
        <f t="shared" ref="S48:S52" si="52">C48*$J$4</f>
        <v>3694.3440000000001</v>
      </c>
      <c r="T48" s="268">
        <f t="shared" ref="T48:T52" si="53">SUM(Q48:S48)</f>
        <v>11083.031999999999</v>
      </c>
      <c r="U48" s="264">
        <f t="shared" si="40"/>
        <v>44332.127999999997</v>
      </c>
    </row>
    <row r="49" spans="1:21">
      <c r="A49" s="54" t="s">
        <v>18</v>
      </c>
      <c r="B49" s="48" t="s">
        <v>31</v>
      </c>
      <c r="C49" s="3">
        <v>1.56</v>
      </c>
      <c r="D49" s="8">
        <f t="shared" si="41"/>
        <v>2442.0240000000003</v>
      </c>
      <c r="E49" s="8">
        <f t="shared" si="42"/>
        <v>2442.0240000000003</v>
      </c>
      <c r="F49" s="74">
        <f t="shared" si="43"/>
        <v>2442.0240000000003</v>
      </c>
      <c r="G49" s="32">
        <f t="shared" si="44"/>
        <v>7326.072000000001</v>
      </c>
      <c r="H49" s="129">
        <f t="shared" si="45"/>
        <v>2442.0240000000003</v>
      </c>
      <c r="I49" s="70">
        <f t="shared" si="46"/>
        <v>2442.0240000000003</v>
      </c>
      <c r="J49" s="74">
        <f t="shared" si="47"/>
        <v>2442.0240000000003</v>
      </c>
      <c r="K49" s="287">
        <f t="shared" si="48"/>
        <v>7326.072000000001</v>
      </c>
      <c r="L49" s="359">
        <v>1.56</v>
      </c>
      <c r="M49" s="129">
        <f>L49*J44</f>
        <v>2442.0240000000003</v>
      </c>
      <c r="N49" s="70">
        <f>L49*J44</f>
        <v>2442.0240000000003</v>
      </c>
      <c r="O49" s="74">
        <f>L49*J44</f>
        <v>2442.0240000000003</v>
      </c>
      <c r="P49" s="33">
        <f t="shared" si="49"/>
        <v>7326.072000000001</v>
      </c>
      <c r="Q49" s="226">
        <f t="shared" si="50"/>
        <v>2442.0240000000003</v>
      </c>
      <c r="R49" s="70">
        <f t="shared" si="51"/>
        <v>2442.0240000000003</v>
      </c>
      <c r="S49" s="129">
        <f t="shared" si="52"/>
        <v>2442.0240000000003</v>
      </c>
      <c r="T49" s="268">
        <f t="shared" si="53"/>
        <v>7326.072000000001</v>
      </c>
      <c r="U49" s="264">
        <f t="shared" si="40"/>
        <v>29304.288000000004</v>
      </c>
    </row>
    <row r="50" spans="1:21">
      <c r="A50" s="54" t="s">
        <v>32</v>
      </c>
      <c r="B50" s="48" t="s">
        <v>19</v>
      </c>
      <c r="C50" s="3">
        <v>0.56999999999999995</v>
      </c>
      <c r="D50" s="8">
        <f t="shared" si="41"/>
        <v>892.27800000000002</v>
      </c>
      <c r="E50" s="8">
        <f t="shared" si="42"/>
        <v>892.27800000000002</v>
      </c>
      <c r="F50" s="74">
        <f t="shared" si="43"/>
        <v>892.27800000000002</v>
      </c>
      <c r="G50" s="32">
        <f t="shared" si="44"/>
        <v>2676.8339999999998</v>
      </c>
      <c r="H50" s="129">
        <f t="shared" si="45"/>
        <v>892.27800000000002</v>
      </c>
      <c r="I50" s="70">
        <f t="shared" si="46"/>
        <v>892.27800000000002</v>
      </c>
      <c r="J50" s="74">
        <f t="shared" si="47"/>
        <v>892.27800000000002</v>
      </c>
      <c r="K50" s="287">
        <f t="shared" si="48"/>
        <v>2676.8339999999998</v>
      </c>
      <c r="L50" s="359">
        <v>0.56999999999999995</v>
      </c>
      <c r="M50" s="129">
        <f>L50*J44</f>
        <v>892.27800000000002</v>
      </c>
      <c r="N50" s="70">
        <f>L50*J44</f>
        <v>892.27800000000002</v>
      </c>
      <c r="O50" s="74">
        <f>L50*J44</f>
        <v>892.27800000000002</v>
      </c>
      <c r="P50" s="33">
        <f t="shared" si="49"/>
        <v>2676.8339999999998</v>
      </c>
      <c r="Q50" s="226">
        <f t="shared" si="50"/>
        <v>892.27800000000002</v>
      </c>
      <c r="R50" s="70">
        <f t="shared" si="51"/>
        <v>892.27800000000002</v>
      </c>
      <c r="S50" s="129">
        <f t="shared" si="52"/>
        <v>892.27800000000002</v>
      </c>
      <c r="T50" s="268">
        <f t="shared" si="53"/>
        <v>2676.8339999999998</v>
      </c>
      <c r="U50" s="264">
        <f t="shared" si="40"/>
        <v>10707.335999999999</v>
      </c>
    </row>
    <row r="51" spans="1:21">
      <c r="A51" s="54" t="s">
        <v>34</v>
      </c>
      <c r="B51" s="52" t="s">
        <v>54</v>
      </c>
      <c r="C51" s="154">
        <v>0.52</v>
      </c>
      <c r="D51" s="15">
        <f t="shared" si="41"/>
        <v>814.00800000000004</v>
      </c>
      <c r="E51" s="15">
        <f t="shared" si="42"/>
        <v>814.00800000000004</v>
      </c>
      <c r="F51" s="76">
        <f t="shared" si="43"/>
        <v>814.00800000000004</v>
      </c>
      <c r="G51" s="36">
        <f t="shared" si="44"/>
        <v>2442.0240000000003</v>
      </c>
      <c r="H51" s="31">
        <f t="shared" si="45"/>
        <v>814.00800000000004</v>
      </c>
      <c r="I51" s="17">
        <f t="shared" si="46"/>
        <v>814.00800000000004</v>
      </c>
      <c r="J51" s="166">
        <f t="shared" si="47"/>
        <v>814.00800000000004</v>
      </c>
      <c r="K51" s="294">
        <f t="shared" si="48"/>
        <v>2442.0240000000003</v>
      </c>
      <c r="L51" s="360">
        <v>0.52</v>
      </c>
      <c r="M51" s="161">
        <f>L51*J44</f>
        <v>814.00800000000004</v>
      </c>
      <c r="N51" s="71">
        <f>L51*J44</f>
        <v>814.00800000000004</v>
      </c>
      <c r="O51" s="76">
        <f>L51*J44</f>
        <v>814.00800000000004</v>
      </c>
      <c r="P51" s="36">
        <f t="shared" si="49"/>
        <v>2442.0240000000003</v>
      </c>
      <c r="Q51" s="231">
        <f t="shared" si="50"/>
        <v>814.00800000000004</v>
      </c>
      <c r="R51" s="71">
        <f t="shared" si="51"/>
        <v>814.00800000000004</v>
      </c>
      <c r="S51" s="161">
        <f t="shared" si="52"/>
        <v>814.00800000000004</v>
      </c>
      <c r="T51" s="275">
        <f t="shared" si="53"/>
        <v>2442.0240000000003</v>
      </c>
      <c r="U51" s="263">
        <f t="shared" ref="U51:U53" si="54">G51+K51+P51+T51</f>
        <v>9768.0960000000014</v>
      </c>
    </row>
    <row r="52" spans="1:21">
      <c r="A52" s="54" t="s">
        <v>35</v>
      </c>
      <c r="B52" s="48" t="s">
        <v>60</v>
      </c>
      <c r="C52" s="3">
        <v>0.12</v>
      </c>
      <c r="D52" s="8">
        <f t="shared" si="41"/>
        <v>187.84800000000001</v>
      </c>
      <c r="E52" s="8">
        <f t="shared" si="42"/>
        <v>187.84800000000001</v>
      </c>
      <c r="F52" s="74">
        <f t="shared" si="43"/>
        <v>187.84800000000001</v>
      </c>
      <c r="G52" s="34">
        <f t="shared" si="44"/>
        <v>563.5440000000001</v>
      </c>
      <c r="H52" s="27">
        <f t="shared" si="45"/>
        <v>187.84800000000001</v>
      </c>
      <c r="I52" s="12">
        <f t="shared" si="46"/>
        <v>187.84800000000001</v>
      </c>
      <c r="J52" s="95">
        <f t="shared" si="47"/>
        <v>187.84800000000001</v>
      </c>
      <c r="K52" s="292">
        <f t="shared" si="48"/>
        <v>563.5440000000001</v>
      </c>
      <c r="L52" s="361">
        <v>0.12</v>
      </c>
      <c r="M52" s="129">
        <f>L52*J44</f>
        <v>187.84800000000001</v>
      </c>
      <c r="N52" s="70">
        <f>L52*J44</f>
        <v>187.84800000000001</v>
      </c>
      <c r="O52" s="74">
        <f>L52*J44</f>
        <v>187.84800000000001</v>
      </c>
      <c r="P52" s="34">
        <f t="shared" si="49"/>
        <v>563.5440000000001</v>
      </c>
      <c r="Q52" s="226">
        <f t="shared" si="50"/>
        <v>187.84800000000001</v>
      </c>
      <c r="R52" s="70">
        <f t="shared" si="51"/>
        <v>187.84800000000001</v>
      </c>
      <c r="S52" s="129">
        <f t="shared" si="52"/>
        <v>187.84800000000001</v>
      </c>
      <c r="T52" s="274">
        <f t="shared" si="53"/>
        <v>563.5440000000001</v>
      </c>
      <c r="U52" s="264">
        <f t="shared" si="54"/>
        <v>2254.1760000000004</v>
      </c>
    </row>
    <row r="53" spans="1:21" ht="16.5" thickBot="1">
      <c r="A53" s="54" t="s">
        <v>37</v>
      </c>
      <c r="B53" s="48" t="s">
        <v>59</v>
      </c>
      <c r="C53" s="3">
        <v>2.69</v>
      </c>
      <c r="D53" s="8">
        <f t="shared" si="41"/>
        <v>4210.9260000000004</v>
      </c>
      <c r="E53" s="8">
        <f t="shared" si="42"/>
        <v>4210.9260000000004</v>
      </c>
      <c r="F53" s="74">
        <f t="shared" si="43"/>
        <v>4210.9260000000004</v>
      </c>
      <c r="G53" s="32">
        <f>SUM(D53:F53)</f>
        <v>12632.778000000002</v>
      </c>
      <c r="H53" s="27">
        <f>C53*$J$4</f>
        <v>4210.9260000000004</v>
      </c>
      <c r="I53" s="8">
        <f>C53*$J$4</f>
        <v>4210.9260000000004</v>
      </c>
      <c r="J53" s="94">
        <f t="shared" si="47"/>
        <v>4210.9260000000004</v>
      </c>
      <c r="K53" s="291">
        <f>SUM(H53:J53)</f>
        <v>12632.778000000002</v>
      </c>
      <c r="L53" s="363">
        <v>2.69</v>
      </c>
      <c r="M53" s="129">
        <f>L53*J44</f>
        <v>4210.9260000000004</v>
      </c>
      <c r="N53" s="70">
        <f>L53*J44</f>
        <v>4210.9260000000004</v>
      </c>
      <c r="O53" s="74">
        <f>L53*J44</f>
        <v>4210.9260000000004</v>
      </c>
      <c r="P53" s="32">
        <f>SUM(M53:O53)</f>
        <v>12632.778000000002</v>
      </c>
      <c r="Q53" s="226">
        <f>C53*$J$4</f>
        <v>4210.9260000000004</v>
      </c>
      <c r="R53" s="70">
        <f>C53*$J$4</f>
        <v>4210.9260000000004</v>
      </c>
      <c r="S53" s="129">
        <f>C53*$J$4</f>
        <v>4210.9260000000004</v>
      </c>
      <c r="T53" s="273">
        <f>SUM(Q53:S53)</f>
        <v>12632.778000000002</v>
      </c>
      <c r="U53" s="264">
        <f t="shared" si="54"/>
        <v>50531.112000000008</v>
      </c>
    </row>
    <row r="54" spans="1:21" ht="20.25" customHeight="1" thickBot="1">
      <c r="A54" s="54" t="s">
        <v>45</v>
      </c>
      <c r="B54" s="210" t="s">
        <v>20</v>
      </c>
      <c r="C54" s="26"/>
      <c r="D54" s="24">
        <v>16255</v>
      </c>
      <c r="E54" s="24">
        <v>18437</v>
      </c>
      <c r="F54" s="24">
        <v>16972</v>
      </c>
      <c r="G54" s="35">
        <f t="shared" si="44"/>
        <v>51664</v>
      </c>
      <c r="H54" s="30">
        <v>43822</v>
      </c>
      <c r="I54" s="24">
        <v>25710</v>
      </c>
      <c r="J54" s="128">
        <v>22427</v>
      </c>
      <c r="K54" s="227">
        <f>SUM(H54:J54)</f>
        <v>91959</v>
      </c>
      <c r="L54" s="372"/>
      <c r="M54" s="30">
        <v>25057</v>
      </c>
      <c r="N54" s="24">
        <v>20975</v>
      </c>
      <c r="O54" s="128">
        <v>17038</v>
      </c>
      <c r="P54" s="211">
        <f>SUM(M54:O54)</f>
        <v>63070</v>
      </c>
      <c r="Q54" s="227"/>
      <c r="R54" s="25"/>
      <c r="S54" s="30"/>
      <c r="T54" s="128">
        <f>SUM(Q54:S54)</f>
        <v>0</v>
      </c>
      <c r="U54" s="211">
        <f t="shared" si="40"/>
        <v>206693</v>
      </c>
    </row>
    <row r="55" spans="1:21">
      <c r="A55" s="54"/>
      <c r="B55" s="52"/>
      <c r="C55" s="14"/>
      <c r="D55" s="15"/>
      <c r="E55" s="15"/>
      <c r="F55" s="76"/>
      <c r="G55" s="106"/>
      <c r="H55" s="107"/>
      <c r="I55" s="15"/>
      <c r="J55" s="93"/>
      <c r="K55" s="289"/>
      <c r="L55" s="365"/>
      <c r="M55" s="107"/>
      <c r="N55" s="15"/>
      <c r="O55" s="93"/>
      <c r="P55" s="106"/>
      <c r="Q55" s="228"/>
      <c r="R55" s="15"/>
      <c r="S55" s="31"/>
      <c r="T55" s="270"/>
      <c r="U55" s="263"/>
    </row>
    <row r="56" spans="1:21" ht="16.5" thickBot="1">
      <c r="A56" s="54"/>
      <c r="B56" s="50"/>
      <c r="C56" s="11"/>
      <c r="D56" s="12"/>
      <c r="E56" s="12"/>
      <c r="F56" s="75"/>
      <c r="G56" s="34"/>
      <c r="H56" s="98"/>
      <c r="I56" s="12"/>
      <c r="J56" s="95"/>
      <c r="K56" s="288"/>
      <c r="L56" s="362"/>
      <c r="M56" s="130"/>
      <c r="N56" s="72"/>
      <c r="O56" s="75"/>
      <c r="P56" s="163"/>
      <c r="Q56" s="229"/>
      <c r="R56" s="72"/>
      <c r="S56" s="130"/>
      <c r="T56" s="269"/>
      <c r="U56" s="265">
        <f t="shared" si="40"/>
        <v>0</v>
      </c>
    </row>
    <row r="57" spans="1:21" ht="21" customHeight="1" thickBot="1">
      <c r="A57" s="147" t="s">
        <v>22</v>
      </c>
      <c r="B57" s="175" t="s">
        <v>23</v>
      </c>
      <c r="C57" s="86">
        <f>C58+C59+C60+C61+C62+C63+C64+C65+C66</f>
        <v>15.089999999999998</v>
      </c>
      <c r="D57" s="87">
        <f>SUM(D58:D69)</f>
        <v>22529.150000000005</v>
      </c>
      <c r="E57" s="87">
        <f t="shared" ref="E57:F57" si="55">SUM(E58:E69)</f>
        <v>11349.150000000001</v>
      </c>
      <c r="F57" s="102">
        <f t="shared" si="55"/>
        <v>11349.150000000001</v>
      </c>
      <c r="G57" s="103">
        <f>SUM(D57:F57)</f>
        <v>45227.450000000004</v>
      </c>
      <c r="H57" s="104">
        <f t="shared" ref="H57:J57" si="56">SUM(H58:H69)</f>
        <v>12504.150000000001</v>
      </c>
      <c r="I57" s="87">
        <f t="shared" si="56"/>
        <v>11451.150000000001</v>
      </c>
      <c r="J57" s="102">
        <f t="shared" si="56"/>
        <v>23390.150000000005</v>
      </c>
      <c r="K57" s="290">
        <f>SUM(H57:J57)</f>
        <v>47345.450000000012</v>
      </c>
      <c r="L57" s="356"/>
      <c r="M57" s="104">
        <f>SUM(M58:M69)</f>
        <v>11349.150000000001</v>
      </c>
      <c r="N57" s="87">
        <f>SUM(N58:N69)</f>
        <v>36635.15</v>
      </c>
      <c r="O57" s="102">
        <f>SUM(O58:O69)</f>
        <v>11349.150000000001</v>
      </c>
      <c r="P57" s="103">
        <f>SUM(M57:O57)</f>
        <v>59333.450000000004</v>
      </c>
      <c r="Q57" s="230">
        <f>SUM(Q58:Q69)</f>
        <v>12241.428000000002</v>
      </c>
      <c r="R57" s="89">
        <f>SUM(R58:R69)</f>
        <v>12241.428000000002</v>
      </c>
      <c r="S57" s="104">
        <f>SUM(S58:S69)</f>
        <v>12241.428000000002</v>
      </c>
      <c r="T57" s="271">
        <f>SUM(Q57:S57)</f>
        <v>36724.284000000007</v>
      </c>
      <c r="U57" s="167">
        <f t="shared" si="40"/>
        <v>188630.63400000005</v>
      </c>
    </row>
    <row r="58" spans="1:21">
      <c r="A58" s="54" t="s">
        <v>24</v>
      </c>
      <c r="B58" s="52" t="s">
        <v>17</v>
      </c>
      <c r="C58" s="154">
        <v>2.36</v>
      </c>
      <c r="D58" s="15">
        <f t="shared" ref="D58:D60" si="57">C58*$J$4</f>
        <v>3694.3440000000001</v>
      </c>
      <c r="E58" s="15">
        <f>C58*$J$4</f>
        <v>3694.3440000000001</v>
      </c>
      <c r="F58" s="76">
        <f>C58*$J$4</f>
        <v>3694.3440000000001</v>
      </c>
      <c r="G58" s="37">
        <f>SUM(D58:F58)</f>
        <v>11083.031999999999</v>
      </c>
      <c r="H58" s="31">
        <f>C58*$J$4</f>
        <v>3694.3440000000001</v>
      </c>
      <c r="I58" s="15">
        <f>C58*$J$4</f>
        <v>3694.3440000000001</v>
      </c>
      <c r="J58" s="93">
        <f t="shared" ref="J58:J60" si="58">C58*$J$4</f>
        <v>3694.3440000000001</v>
      </c>
      <c r="K58" s="286">
        <f>SUM(H58:J58)</f>
        <v>11083.031999999999</v>
      </c>
      <c r="L58" s="358">
        <v>2.36</v>
      </c>
      <c r="M58" s="161">
        <f>L58*J44</f>
        <v>3694.3440000000001</v>
      </c>
      <c r="N58" s="71">
        <f>L58*J44</f>
        <v>3694.3440000000001</v>
      </c>
      <c r="O58" s="76">
        <f>L58*J44</f>
        <v>3694.3440000000001</v>
      </c>
      <c r="P58" s="37">
        <f>SUM(M58:O58)</f>
        <v>11083.031999999999</v>
      </c>
      <c r="Q58" s="231">
        <f>C58*$J$4</f>
        <v>3694.3440000000001</v>
      </c>
      <c r="R58" s="71">
        <f>C58*$J$4</f>
        <v>3694.3440000000001</v>
      </c>
      <c r="S58" s="161">
        <f>C58*$J$4</f>
        <v>3694.3440000000001</v>
      </c>
      <c r="T58" s="272">
        <f>SUM(Q58:S58)</f>
        <v>11083.031999999999</v>
      </c>
      <c r="U58" s="263">
        <f t="shared" si="40"/>
        <v>44332.127999999997</v>
      </c>
    </row>
    <row r="59" spans="1:21">
      <c r="A59" s="54" t="s">
        <v>25</v>
      </c>
      <c r="B59" s="48" t="s">
        <v>59</v>
      </c>
      <c r="C59" s="3">
        <v>2.69</v>
      </c>
      <c r="D59" s="8">
        <f t="shared" si="57"/>
        <v>4210.9260000000004</v>
      </c>
      <c r="E59" s="8">
        <f t="shared" ref="E59:E60" si="59">C59*$J$4</f>
        <v>4210.9260000000004</v>
      </c>
      <c r="F59" s="74">
        <f t="shared" ref="F59:F60" si="60">C59*$J$4</f>
        <v>4210.9260000000004</v>
      </c>
      <c r="G59" s="32">
        <f>SUM(D59:F59)</f>
        <v>12632.778000000002</v>
      </c>
      <c r="H59" s="27">
        <f>C59*$J$4</f>
        <v>4210.9260000000004</v>
      </c>
      <c r="I59" s="8">
        <f>C59*$J$4</f>
        <v>4210.9260000000004</v>
      </c>
      <c r="J59" s="94">
        <f t="shared" si="58"/>
        <v>4210.9260000000004</v>
      </c>
      <c r="K59" s="291">
        <f>SUM(H59:J59)</f>
        <v>12632.778000000002</v>
      </c>
      <c r="L59" s="363">
        <v>2.69</v>
      </c>
      <c r="M59" s="129">
        <f>L59*J44</f>
        <v>4210.9260000000004</v>
      </c>
      <c r="N59" s="70">
        <f>L59*J44</f>
        <v>4210.9260000000004</v>
      </c>
      <c r="O59" s="74">
        <f>L59*J44</f>
        <v>4210.9260000000004</v>
      </c>
      <c r="P59" s="32">
        <f>SUM(M59:O59)</f>
        <v>12632.778000000002</v>
      </c>
      <c r="Q59" s="226">
        <f>C59*$J$4</f>
        <v>4210.9260000000004</v>
      </c>
      <c r="R59" s="70">
        <f>C59*$J$4</f>
        <v>4210.9260000000004</v>
      </c>
      <c r="S59" s="129">
        <f>C59*$J$4</f>
        <v>4210.9260000000004</v>
      </c>
      <c r="T59" s="273">
        <f>SUM(Q59:S59)</f>
        <v>12632.778000000002</v>
      </c>
      <c r="U59" s="264">
        <f t="shared" si="40"/>
        <v>50531.112000000008</v>
      </c>
    </row>
    <row r="60" spans="1:21" ht="16.5" thickBot="1">
      <c r="A60" s="56" t="s">
        <v>26</v>
      </c>
      <c r="B60" s="50" t="s">
        <v>31</v>
      </c>
      <c r="C60" s="90">
        <v>1.56</v>
      </c>
      <c r="D60" s="12">
        <f t="shared" si="57"/>
        <v>2442.0240000000003</v>
      </c>
      <c r="E60" s="12">
        <f t="shared" si="59"/>
        <v>2442.0240000000003</v>
      </c>
      <c r="F60" s="75">
        <f t="shared" si="60"/>
        <v>2442.0240000000003</v>
      </c>
      <c r="G60" s="34">
        <f t="shared" ref="G60:G72" si="61">SUM(D60:F60)</f>
        <v>7326.072000000001</v>
      </c>
      <c r="H60" s="29">
        <f>C60*$J$4</f>
        <v>2442.0240000000003</v>
      </c>
      <c r="I60" s="12">
        <f>C60*$J$4</f>
        <v>2442.0240000000003</v>
      </c>
      <c r="J60" s="95">
        <f t="shared" si="58"/>
        <v>2442.0240000000003</v>
      </c>
      <c r="K60" s="292">
        <f t="shared" ref="K60:K72" si="62">SUM(H60:J60)</f>
        <v>7326.072000000001</v>
      </c>
      <c r="L60" s="361">
        <v>1.56</v>
      </c>
      <c r="M60" s="130">
        <f>L60*J44</f>
        <v>2442.0240000000003</v>
      </c>
      <c r="N60" s="72">
        <f>L60*J44</f>
        <v>2442.0240000000003</v>
      </c>
      <c r="O60" s="75">
        <f>L60*J44</f>
        <v>2442.0240000000003</v>
      </c>
      <c r="P60" s="34">
        <f t="shared" ref="P60:P72" si="63">SUM(M60:O60)</f>
        <v>7326.072000000001</v>
      </c>
      <c r="Q60" s="229">
        <f>C60*$J$4</f>
        <v>2442.0240000000003</v>
      </c>
      <c r="R60" s="72">
        <f>C60*$J$4</f>
        <v>2442.0240000000003</v>
      </c>
      <c r="S60" s="130">
        <f>C60*$J$4</f>
        <v>2442.0240000000003</v>
      </c>
      <c r="T60" s="274">
        <f t="shared" ref="T60:T72" si="64">SUM(Q60:S60)</f>
        <v>7326.072000000001</v>
      </c>
      <c r="U60" s="265">
        <f t="shared" si="40"/>
        <v>29304.288000000004</v>
      </c>
    </row>
    <row r="61" spans="1:21" ht="22.5" customHeight="1" thickBot="1">
      <c r="A61" s="57" t="s">
        <v>27</v>
      </c>
      <c r="B61" s="142" t="s">
        <v>53</v>
      </c>
      <c r="C61" s="333">
        <v>7.27</v>
      </c>
      <c r="D61" s="24">
        <v>11180</v>
      </c>
      <c r="E61" s="24">
        <v>0</v>
      </c>
      <c r="F61" s="128">
        <v>0</v>
      </c>
      <c r="G61" s="35">
        <f t="shared" si="61"/>
        <v>11180</v>
      </c>
      <c r="H61" s="30">
        <v>1155</v>
      </c>
      <c r="I61" s="24">
        <v>102</v>
      </c>
      <c r="J61" s="128">
        <v>12041</v>
      </c>
      <c r="K61" s="293">
        <f t="shared" si="62"/>
        <v>13298</v>
      </c>
      <c r="L61" s="374">
        <v>7.77</v>
      </c>
      <c r="M61" s="30">
        <v>0</v>
      </c>
      <c r="N61" s="24">
        <v>25286</v>
      </c>
      <c r="O61" s="128">
        <v>0</v>
      </c>
      <c r="P61" s="35">
        <f t="shared" si="63"/>
        <v>25286</v>
      </c>
      <c r="Q61" s="227"/>
      <c r="R61" s="25"/>
      <c r="S61" s="30"/>
      <c r="T61" s="280">
        <f t="shared" si="64"/>
        <v>0</v>
      </c>
      <c r="U61" s="211">
        <f t="shared" si="40"/>
        <v>49764</v>
      </c>
    </row>
    <row r="62" spans="1:21">
      <c r="A62" s="58" t="s">
        <v>39</v>
      </c>
      <c r="B62" s="52" t="s">
        <v>54</v>
      </c>
      <c r="C62" s="154">
        <v>0.52</v>
      </c>
      <c r="D62" s="15">
        <f t="shared" ref="D62:D67" si="65">C62*$J$4</f>
        <v>814.00800000000004</v>
      </c>
      <c r="E62" s="15">
        <f t="shared" ref="E62:E67" si="66">C62*$J$4</f>
        <v>814.00800000000004</v>
      </c>
      <c r="F62" s="76">
        <f t="shared" ref="F62:F67" si="67">C62*$J$4</f>
        <v>814.00800000000004</v>
      </c>
      <c r="G62" s="36">
        <f t="shared" si="61"/>
        <v>2442.0240000000003</v>
      </c>
      <c r="H62" s="31">
        <f t="shared" ref="H62:H67" si="68">C62*$J$4</f>
        <v>814.00800000000004</v>
      </c>
      <c r="I62" s="17">
        <f t="shared" ref="I62:I67" si="69">C62*$J$4</f>
        <v>814.00800000000004</v>
      </c>
      <c r="J62" s="166">
        <f t="shared" ref="J62:J67" si="70">C62*$J$4</f>
        <v>814.00800000000004</v>
      </c>
      <c r="K62" s="294">
        <f t="shared" si="62"/>
        <v>2442.0240000000003</v>
      </c>
      <c r="L62" s="360">
        <v>0.52</v>
      </c>
      <c r="M62" s="161">
        <f>L62*J44</f>
        <v>814.00800000000004</v>
      </c>
      <c r="N62" s="71">
        <f>L62*J44</f>
        <v>814.00800000000004</v>
      </c>
      <c r="O62" s="76">
        <f>L62*J44</f>
        <v>814.00800000000004</v>
      </c>
      <c r="P62" s="36">
        <f t="shared" si="63"/>
        <v>2442.0240000000003</v>
      </c>
      <c r="Q62" s="231">
        <f t="shared" ref="Q62:Q67" si="71">C62*$J$4</f>
        <v>814.00800000000004</v>
      </c>
      <c r="R62" s="71">
        <f t="shared" ref="R62:R67" si="72">C62*$J$4</f>
        <v>814.00800000000004</v>
      </c>
      <c r="S62" s="161">
        <f t="shared" ref="S62:S67" si="73">C62*$J$4</f>
        <v>814.00800000000004</v>
      </c>
      <c r="T62" s="275">
        <f t="shared" si="64"/>
        <v>2442.0240000000003</v>
      </c>
      <c r="U62" s="263">
        <f t="shared" si="40"/>
        <v>9768.0960000000014</v>
      </c>
    </row>
    <row r="63" spans="1:21">
      <c r="A63" s="55" t="s">
        <v>40</v>
      </c>
      <c r="B63" s="48" t="s">
        <v>60</v>
      </c>
      <c r="C63" s="3">
        <v>0.12</v>
      </c>
      <c r="D63" s="8">
        <f t="shared" si="65"/>
        <v>187.84800000000001</v>
      </c>
      <c r="E63" s="8">
        <f t="shared" si="66"/>
        <v>187.84800000000001</v>
      </c>
      <c r="F63" s="74">
        <f t="shared" si="67"/>
        <v>187.84800000000001</v>
      </c>
      <c r="G63" s="34">
        <f t="shared" si="61"/>
        <v>563.5440000000001</v>
      </c>
      <c r="H63" s="27">
        <f t="shared" si="68"/>
        <v>187.84800000000001</v>
      </c>
      <c r="I63" s="12">
        <f t="shared" si="69"/>
        <v>187.84800000000001</v>
      </c>
      <c r="J63" s="95">
        <f t="shared" si="70"/>
        <v>187.84800000000001</v>
      </c>
      <c r="K63" s="292">
        <f t="shared" si="62"/>
        <v>563.5440000000001</v>
      </c>
      <c r="L63" s="361">
        <v>0.12</v>
      </c>
      <c r="M63" s="129">
        <f>L63*J44</f>
        <v>187.84800000000001</v>
      </c>
      <c r="N63" s="70">
        <f>L63*J44</f>
        <v>187.84800000000001</v>
      </c>
      <c r="O63" s="74">
        <f>L63*J44</f>
        <v>187.84800000000001</v>
      </c>
      <c r="P63" s="34">
        <f t="shared" si="63"/>
        <v>563.5440000000001</v>
      </c>
      <c r="Q63" s="226">
        <f t="shared" si="71"/>
        <v>187.84800000000001</v>
      </c>
      <c r="R63" s="70">
        <f t="shared" si="72"/>
        <v>187.84800000000001</v>
      </c>
      <c r="S63" s="129">
        <f t="shared" si="73"/>
        <v>187.84800000000001</v>
      </c>
      <c r="T63" s="274">
        <f t="shared" si="64"/>
        <v>563.5440000000001</v>
      </c>
      <c r="U63" s="264">
        <f t="shared" si="40"/>
        <v>2254.1760000000004</v>
      </c>
    </row>
    <row r="64" spans="1:21">
      <c r="A64" s="54" t="s">
        <v>41</v>
      </c>
      <c r="B64" s="48" t="s">
        <v>28</v>
      </c>
      <c r="C64" s="3">
        <v>0.56999999999999995</v>
      </c>
      <c r="D64" s="8">
        <v>0</v>
      </c>
      <c r="E64" s="8">
        <v>0</v>
      </c>
      <c r="F64" s="74">
        <v>0</v>
      </c>
      <c r="G64" s="34">
        <f t="shared" si="61"/>
        <v>0</v>
      </c>
      <c r="H64" s="27">
        <v>0</v>
      </c>
      <c r="I64" s="8">
        <v>0</v>
      </c>
      <c r="J64" s="94">
        <v>0</v>
      </c>
      <c r="K64" s="292">
        <f t="shared" si="62"/>
        <v>0</v>
      </c>
      <c r="L64" s="361">
        <v>0.56999999999999995</v>
      </c>
      <c r="M64" s="129">
        <v>0</v>
      </c>
      <c r="N64" s="70">
        <v>0</v>
      </c>
      <c r="O64" s="74">
        <v>0</v>
      </c>
      <c r="P64" s="34">
        <f t="shared" si="63"/>
        <v>0</v>
      </c>
      <c r="Q64" s="226">
        <f t="shared" si="71"/>
        <v>892.27800000000002</v>
      </c>
      <c r="R64" s="70">
        <f t="shared" si="72"/>
        <v>892.27800000000002</v>
      </c>
      <c r="S64" s="129">
        <f t="shared" si="73"/>
        <v>892.27800000000002</v>
      </c>
      <c r="T64" s="274">
        <f t="shared" si="64"/>
        <v>2676.8339999999998</v>
      </c>
      <c r="U64" s="264">
        <f t="shared" si="40"/>
        <v>2676.8339999999998</v>
      </c>
    </row>
    <row r="65" spans="1:22">
      <c r="A65" s="54" t="s">
        <v>42</v>
      </c>
      <c r="B65" s="48" t="s">
        <v>36</v>
      </c>
      <c r="C65" s="3">
        <v>0</v>
      </c>
      <c r="D65" s="8">
        <f t="shared" si="65"/>
        <v>0</v>
      </c>
      <c r="E65" s="8">
        <f t="shared" si="66"/>
        <v>0</v>
      </c>
      <c r="F65" s="74">
        <f t="shared" si="67"/>
        <v>0</v>
      </c>
      <c r="G65" s="34">
        <f t="shared" si="61"/>
        <v>0</v>
      </c>
      <c r="H65" s="27">
        <f t="shared" si="68"/>
        <v>0</v>
      </c>
      <c r="I65" s="8">
        <f t="shared" si="69"/>
        <v>0</v>
      </c>
      <c r="J65" s="94">
        <f t="shared" si="70"/>
        <v>0</v>
      </c>
      <c r="K65" s="292">
        <f t="shared" si="62"/>
        <v>0</v>
      </c>
      <c r="L65" s="361"/>
      <c r="M65" s="129">
        <f t="shared" ref="M65:M67" si="74">C65*$J$4</f>
        <v>0</v>
      </c>
      <c r="N65" s="70">
        <f t="shared" ref="N65:N67" si="75">C65*$J$4</f>
        <v>0</v>
      </c>
      <c r="O65" s="74">
        <f t="shared" ref="O65:O67" si="76">C65*$J$4</f>
        <v>0</v>
      </c>
      <c r="P65" s="34">
        <f t="shared" si="63"/>
        <v>0</v>
      </c>
      <c r="Q65" s="226">
        <f t="shared" si="71"/>
        <v>0</v>
      </c>
      <c r="R65" s="70">
        <f t="shared" si="72"/>
        <v>0</v>
      </c>
      <c r="S65" s="129">
        <f t="shared" si="73"/>
        <v>0</v>
      </c>
      <c r="T65" s="274">
        <f t="shared" si="64"/>
        <v>0</v>
      </c>
      <c r="U65" s="264">
        <f t="shared" si="40"/>
        <v>0</v>
      </c>
    </row>
    <row r="66" spans="1:22">
      <c r="A66" s="54" t="s">
        <v>43</v>
      </c>
      <c r="B66" s="48" t="s">
        <v>38</v>
      </c>
      <c r="C66" s="3">
        <v>0</v>
      </c>
      <c r="D66" s="8">
        <f t="shared" si="65"/>
        <v>0</v>
      </c>
      <c r="E66" s="8">
        <f t="shared" si="66"/>
        <v>0</v>
      </c>
      <c r="F66" s="74">
        <f t="shared" si="67"/>
        <v>0</v>
      </c>
      <c r="G66" s="34">
        <f t="shared" si="61"/>
        <v>0</v>
      </c>
      <c r="H66" s="27">
        <f t="shared" si="68"/>
        <v>0</v>
      </c>
      <c r="I66" s="8">
        <f t="shared" si="69"/>
        <v>0</v>
      </c>
      <c r="J66" s="94">
        <f t="shared" si="70"/>
        <v>0</v>
      </c>
      <c r="K66" s="292">
        <f t="shared" si="62"/>
        <v>0</v>
      </c>
      <c r="L66" s="361"/>
      <c r="M66" s="129">
        <f t="shared" si="74"/>
        <v>0</v>
      </c>
      <c r="N66" s="70">
        <f t="shared" si="75"/>
        <v>0</v>
      </c>
      <c r="O66" s="74">
        <f t="shared" si="76"/>
        <v>0</v>
      </c>
      <c r="P66" s="34">
        <f t="shared" si="63"/>
        <v>0</v>
      </c>
      <c r="Q66" s="226">
        <f t="shared" si="71"/>
        <v>0</v>
      </c>
      <c r="R66" s="70">
        <f t="shared" si="72"/>
        <v>0</v>
      </c>
      <c r="S66" s="129">
        <f t="shared" si="73"/>
        <v>0</v>
      </c>
      <c r="T66" s="274">
        <f t="shared" si="64"/>
        <v>0</v>
      </c>
      <c r="U66" s="264">
        <f t="shared" si="40"/>
        <v>0</v>
      </c>
    </row>
    <row r="67" spans="1:22">
      <c r="A67" s="54" t="s">
        <v>44</v>
      </c>
      <c r="B67" s="48" t="s">
        <v>33</v>
      </c>
      <c r="C67" s="2"/>
      <c r="D67" s="8">
        <f t="shared" si="65"/>
        <v>0</v>
      </c>
      <c r="E67" s="8">
        <f t="shared" si="66"/>
        <v>0</v>
      </c>
      <c r="F67" s="74">
        <f t="shared" si="67"/>
        <v>0</v>
      </c>
      <c r="G67" s="34">
        <f t="shared" si="61"/>
        <v>0</v>
      </c>
      <c r="H67" s="27">
        <f t="shared" si="68"/>
        <v>0</v>
      </c>
      <c r="I67" s="8">
        <f t="shared" si="69"/>
        <v>0</v>
      </c>
      <c r="J67" s="94">
        <f t="shared" si="70"/>
        <v>0</v>
      </c>
      <c r="K67" s="292">
        <f t="shared" si="62"/>
        <v>0</v>
      </c>
      <c r="L67" s="361"/>
      <c r="M67" s="129">
        <f t="shared" si="74"/>
        <v>0</v>
      </c>
      <c r="N67" s="70">
        <f t="shared" si="75"/>
        <v>0</v>
      </c>
      <c r="O67" s="74">
        <f t="shared" si="76"/>
        <v>0</v>
      </c>
      <c r="P67" s="34">
        <f t="shared" si="63"/>
        <v>0</v>
      </c>
      <c r="Q67" s="226">
        <f t="shared" si="71"/>
        <v>0</v>
      </c>
      <c r="R67" s="70">
        <f t="shared" si="72"/>
        <v>0</v>
      </c>
      <c r="S67" s="129">
        <f t="shared" si="73"/>
        <v>0</v>
      </c>
      <c r="T67" s="274">
        <f t="shared" si="64"/>
        <v>0</v>
      </c>
      <c r="U67" s="264">
        <f t="shared" si="40"/>
        <v>0</v>
      </c>
    </row>
    <row r="68" spans="1:22">
      <c r="A68" s="54" t="s">
        <v>46</v>
      </c>
      <c r="B68" s="48" t="s">
        <v>29</v>
      </c>
      <c r="C68" s="2"/>
      <c r="D68" s="8"/>
      <c r="E68" s="8"/>
      <c r="F68" s="74"/>
      <c r="G68" s="34">
        <f t="shared" si="61"/>
        <v>0</v>
      </c>
      <c r="H68" s="28"/>
      <c r="I68" s="8"/>
      <c r="J68" s="94"/>
      <c r="K68" s="292">
        <f t="shared" si="62"/>
        <v>0</v>
      </c>
      <c r="L68" s="361"/>
      <c r="M68" s="129"/>
      <c r="N68" s="70"/>
      <c r="O68" s="74"/>
      <c r="P68" s="34">
        <f t="shared" si="63"/>
        <v>0</v>
      </c>
      <c r="Q68" s="226"/>
      <c r="R68" s="70"/>
      <c r="S68" s="129"/>
      <c r="T68" s="274">
        <f t="shared" si="64"/>
        <v>0</v>
      </c>
      <c r="U68" s="264">
        <f t="shared" si="40"/>
        <v>0</v>
      </c>
    </row>
    <row r="69" spans="1:22">
      <c r="A69" s="54" t="s">
        <v>58</v>
      </c>
      <c r="B69" s="48" t="s">
        <v>30</v>
      </c>
      <c r="C69" s="2"/>
      <c r="D69" s="8">
        <f>SUM(D71:D72)</f>
        <v>0</v>
      </c>
      <c r="E69" s="8">
        <f t="shared" ref="E69" si="77">SUM(E71:E72)</f>
        <v>0</v>
      </c>
      <c r="F69" s="74">
        <f>F74+F73+F72+F71+F70</f>
        <v>0</v>
      </c>
      <c r="G69" s="34">
        <f t="shared" si="61"/>
        <v>0</v>
      </c>
      <c r="H69" s="27">
        <f t="shared" ref="H69:J69" si="78">SUM(H71:H72)</f>
        <v>0</v>
      </c>
      <c r="I69" s="8">
        <f t="shared" si="78"/>
        <v>0</v>
      </c>
      <c r="J69" s="94">
        <f t="shared" si="78"/>
        <v>0</v>
      </c>
      <c r="K69" s="292">
        <f t="shared" si="62"/>
        <v>0</v>
      </c>
      <c r="L69" s="361"/>
      <c r="M69" s="129">
        <f>M74+M73+M72+M71+M70</f>
        <v>0</v>
      </c>
      <c r="N69" s="70">
        <f t="shared" ref="N69" si="79">SUM(N71:N72)</f>
        <v>0</v>
      </c>
      <c r="O69" s="74">
        <f>O74+O73+O72+O71+O70</f>
        <v>0</v>
      </c>
      <c r="P69" s="34">
        <f t="shared" si="63"/>
        <v>0</v>
      </c>
      <c r="Q69" s="226">
        <f t="shared" ref="Q69" si="80">SUM(Q71:Q72)</f>
        <v>0</v>
      </c>
      <c r="R69" s="70">
        <f>R74+R73+R72+R71+R70</f>
        <v>0</v>
      </c>
      <c r="S69" s="129">
        <f t="shared" ref="S69" si="81">SUM(S71:S72)</f>
        <v>0</v>
      </c>
      <c r="T69" s="274">
        <f t="shared" si="64"/>
        <v>0</v>
      </c>
      <c r="U69" s="264">
        <f t="shared" si="40"/>
        <v>0</v>
      </c>
    </row>
    <row r="70" spans="1:22">
      <c r="A70" s="54"/>
      <c r="B70" s="48" t="s">
        <v>56</v>
      </c>
      <c r="C70" s="2"/>
      <c r="D70" s="8"/>
      <c r="E70" s="8"/>
      <c r="F70" s="74"/>
      <c r="G70" s="34">
        <f t="shared" si="61"/>
        <v>0</v>
      </c>
      <c r="H70" s="28"/>
      <c r="I70" s="8"/>
      <c r="J70" s="94"/>
      <c r="K70" s="292">
        <f t="shared" si="62"/>
        <v>0</v>
      </c>
      <c r="L70" s="361"/>
      <c r="M70" s="129"/>
      <c r="N70" s="70"/>
      <c r="O70" s="74"/>
      <c r="P70" s="34">
        <f t="shared" si="63"/>
        <v>0</v>
      </c>
      <c r="Q70" s="226"/>
      <c r="R70" s="70"/>
      <c r="S70" s="129"/>
      <c r="T70" s="274">
        <f t="shared" si="64"/>
        <v>0</v>
      </c>
      <c r="U70" s="264">
        <f t="shared" si="40"/>
        <v>0</v>
      </c>
    </row>
    <row r="71" spans="1:22">
      <c r="A71" s="54"/>
      <c r="B71" s="48" t="s">
        <v>75</v>
      </c>
      <c r="C71" s="2"/>
      <c r="D71" s="8"/>
      <c r="E71" s="8"/>
      <c r="F71" s="74"/>
      <c r="G71" s="34">
        <f t="shared" si="61"/>
        <v>0</v>
      </c>
      <c r="H71" s="28"/>
      <c r="I71" s="8"/>
      <c r="J71" s="94"/>
      <c r="K71" s="292">
        <f t="shared" si="62"/>
        <v>0</v>
      </c>
      <c r="L71" s="361"/>
      <c r="M71" s="129"/>
      <c r="N71" s="70"/>
      <c r="O71" s="74"/>
      <c r="P71" s="34">
        <f t="shared" si="63"/>
        <v>0</v>
      </c>
      <c r="Q71" s="226"/>
      <c r="R71" s="70"/>
      <c r="S71" s="129"/>
      <c r="T71" s="274">
        <f t="shared" si="64"/>
        <v>0</v>
      </c>
      <c r="U71" s="264">
        <f t="shared" si="40"/>
        <v>0</v>
      </c>
    </row>
    <row r="72" spans="1:22">
      <c r="A72" s="54"/>
      <c r="B72" s="48" t="s">
        <v>73</v>
      </c>
      <c r="C72" s="2"/>
      <c r="D72" s="8"/>
      <c r="E72" s="8"/>
      <c r="F72" s="74"/>
      <c r="G72" s="34">
        <f t="shared" si="61"/>
        <v>0</v>
      </c>
      <c r="H72" s="28"/>
      <c r="I72" s="8"/>
      <c r="J72" s="94"/>
      <c r="K72" s="292">
        <f t="shared" si="62"/>
        <v>0</v>
      </c>
      <c r="L72" s="361"/>
      <c r="M72" s="129"/>
      <c r="N72" s="70"/>
      <c r="O72" s="74"/>
      <c r="P72" s="34">
        <f t="shared" si="63"/>
        <v>0</v>
      </c>
      <c r="Q72" s="226"/>
      <c r="R72" s="70"/>
      <c r="S72" s="129"/>
      <c r="T72" s="274">
        <f t="shared" si="64"/>
        <v>0</v>
      </c>
      <c r="U72" s="264">
        <f t="shared" si="40"/>
        <v>0</v>
      </c>
    </row>
    <row r="73" spans="1:22">
      <c r="A73" s="54"/>
      <c r="B73" s="48" t="s">
        <v>84</v>
      </c>
      <c r="C73" s="2"/>
      <c r="D73" s="8"/>
      <c r="E73" s="8"/>
      <c r="F73" s="74"/>
      <c r="G73" s="34"/>
      <c r="H73" s="28"/>
      <c r="I73" s="8"/>
      <c r="J73" s="94"/>
      <c r="K73" s="292"/>
      <c r="L73" s="361"/>
      <c r="M73" s="129">
        <v>0</v>
      </c>
      <c r="N73" s="70"/>
      <c r="O73" s="74"/>
      <c r="P73" s="34"/>
      <c r="Q73" s="226"/>
      <c r="R73" s="70"/>
      <c r="S73" s="129"/>
      <c r="T73" s="274"/>
      <c r="U73" s="264"/>
    </row>
    <row r="74" spans="1:22" ht="16.5" thickBot="1">
      <c r="A74" s="80"/>
      <c r="B74" s="50" t="s">
        <v>87</v>
      </c>
      <c r="C74" s="11"/>
      <c r="D74" s="12"/>
      <c r="E74" s="12"/>
      <c r="F74" s="75"/>
      <c r="G74" s="34"/>
      <c r="H74" s="98"/>
      <c r="I74" s="12"/>
      <c r="J74" s="95"/>
      <c r="K74" s="296"/>
      <c r="L74" s="361"/>
      <c r="M74" s="130"/>
      <c r="N74" s="72"/>
      <c r="O74" s="75">
        <v>0</v>
      </c>
      <c r="P74" s="34"/>
      <c r="Q74" s="229"/>
      <c r="R74" s="70"/>
      <c r="S74" s="130"/>
      <c r="T74" s="274"/>
      <c r="U74" s="266"/>
    </row>
    <row r="75" spans="1:22" ht="20.25" customHeight="1" thickBot="1">
      <c r="A75" s="83"/>
      <c r="B75" s="23" t="s">
        <v>57</v>
      </c>
      <c r="C75" s="23"/>
      <c r="D75" s="62">
        <v>335628</v>
      </c>
      <c r="E75" s="41"/>
      <c r="F75" s="100"/>
      <c r="G75" s="97">
        <f>G54-G57</f>
        <v>6436.5499999999956</v>
      </c>
      <c r="H75" s="101"/>
      <c r="I75" s="41"/>
      <c r="J75" s="41"/>
      <c r="K75" s="92">
        <f>K54-K57</f>
        <v>44613.549999999988</v>
      </c>
      <c r="L75" s="357"/>
      <c r="M75" s="101"/>
      <c r="N75" s="41"/>
      <c r="O75" s="100"/>
      <c r="P75" s="97">
        <f>P54-P57</f>
        <v>3736.5499999999956</v>
      </c>
      <c r="Q75" s="101"/>
      <c r="R75" s="101"/>
      <c r="S75" s="41"/>
      <c r="T75" s="42">
        <f>T54-T57</f>
        <v>-36724.284000000007</v>
      </c>
      <c r="U75" s="43">
        <f t="shared" ref="U75" si="82">G75+K75+P75+T75</f>
        <v>18062.365999999973</v>
      </c>
      <c r="V75" s="19"/>
    </row>
    <row r="76" spans="1:22">
      <c r="M76" s="212"/>
    </row>
    <row r="77" spans="1:22">
      <c r="F77" s="19"/>
      <c r="K77" s="19"/>
      <c r="L77" s="19"/>
      <c r="P77" s="380">
        <f>D75+G75+K75+P75</f>
        <v>390414.64999999997</v>
      </c>
      <c r="U77" s="19">
        <f>U75+D75</f>
        <v>353690.36599999998</v>
      </c>
    </row>
    <row r="78" spans="1:22">
      <c r="E78" s="19"/>
      <c r="F78" s="19"/>
    </row>
  </sheetData>
  <mergeCells count="6">
    <mergeCell ref="A43:K43"/>
    <mergeCell ref="A1:K1"/>
    <mergeCell ref="A2:K2"/>
    <mergeCell ref="A3:K3"/>
    <mergeCell ref="A41:K41"/>
    <mergeCell ref="A42:K42"/>
  </mergeCells>
  <pageMargins left="0.25" right="0.25" top="0.75" bottom="0.75" header="0.3" footer="0.3"/>
  <pageSetup paperSize="9" scale="6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topLeftCell="D7" workbookViewId="0">
      <selection activeCell="K39" sqref="K39"/>
    </sheetView>
  </sheetViews>
  <sheetFormatPr defaultRowHeight="15.75"/>
  <cols>
    <col min="1" max="1" width="5.7109375" style="1" customWidth="1"/>
    <col min="2" max="2" width="40.140625" style="1" customWidth="1"/>
    <col min="3" max="3" width="9.7109375" style="1" customWidth="1"/>
    <col min="4" max="4" width="11" style="1" customWidth="1"/>
    <col min="5" max="5" width="11.5703125" style="1" customWidth="1"/>
    <col min="6" max="6" width="10.42578125" style="1" customWidth="1"/>
    <col min="7" max="7" width="12.7109375" style="1" customWidth="1"/>
    <col min="8" max="8" width="11" style="1" customWidth="1"/>
    <col min="9" max="9" width="10.5703125" style="1" customWidth="1"/>
    <col min="10" max="10" width="10.42578125" style="1" customWidth="1"/>
    <col min="11" max="11" width="12.42578125" style="1" customWidth="1"/>
    <col min="12" max="12" width="11.28515625" style="1" customWidth="1"/>
    <col min="13" max="13" width="11.140625" style="1" customWidth="1"/>
    <col min="14" max="14" width="11.42578125" style="1" customWidth="1"/>
    <col min="15" max="15" width="13.140625" style="1" customWidth="1"/>
    <col min="16" max="16" width="13.140625" style="1" hidden="1" customWidth="1"/>
    <col min="17" max="17" width="10.28515625" style="1" hidden="1" customWidth="1"/>
    <col min="18" max="18" width="11.7109375" style="1" hidden="1" customWidth="1"/>
    <col min="19" max="19" width="12.28515625" style="1" hidden="1" customWidth="1"/>
    <col min="20" max="20" width="12.7109375" style="1" hidden="1" customWidth="1"/>
    <col min="21" max="21" width="9.28515625" style="1" customWidth="1"/>
    <col min="22" max="23" width="9.140625" style="1" customWidth="1"/>
    <col min="24" max="16384" width="9.140625" style="1"/>
  </cols>
  <sheetData>
    <row r="1" spans="1:26">
      <c r="J1" s="1" t="s">
        <v>92</v>
      </c>
    </row>
    <row r="2" spans="1:26">
      <c r="J2" s="1" t="s">
        <v>93</v>
      </c>
    </row>
    <row r="3" spans="1:26">
      <c r="J3" s="143" t="s">
        <v>94</v>
      </c>
    </row>
    <row r="4" spans="1:26">
      <c r="A4" s="381" t="s">
        <v>0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26">
      <c r="A5" s="381" t="s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M5" s="1" t="s">
        <v>91</v>
      </c>
      <c r="X5" s="168"/>
      <c r="Y5" s="168"/>
      <c r="Z5" s="168"/>
    </row>
    <row r="6" spans="1:26">
      <c r="A6" s="381" t="s">
        <v>115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X6" s="168"/>
      <c r="Y6" s="168"/>
      <c r="Z6" s="168"/>
    </row>
    <row r="7" spans="1:26" ht="16.5" thickBot="1">
      <c r="B7" s="1" t="s">
        <v>49</v>
      </c>
      <c r="J7" s="1">
        <v>1645.5</v>
      </c>
      <c r="X7" s="168"/>
      <c r="Y7" s="168"/>
      <c r="Z7" s="168"/>
    </row>
    <row r="8" spans="1:26" ht="22.5" customHeight="1" thickBot="1">
      <c r="A8" s="336"/>
      <c r="B8" s="155" t="s">
        <v>2</v>
      </c>
      <c r="C8" s="132" t="s">
        <v>3</v>
      </c>
      <c r="D8" s="132" t="s">
        <v>4</v>
      </c>
      <c r="E8" s="132" t="s">
        <v>5</v>
      </c>
      <c r="F8" s="193" t="s">
        <v>6</v>
      </c>
      <c r="G8" s="110" t="s">
        <v>7</v>
      </c>
      <c r="H8" s="160" t="s">
        <v>8</v>
      </c>
      <c r="I8" s="132" t="s">
        <v>9</v>
      </c>
      <c r="J8" s="193" t="s">
        <v>10</v>
      </c>
      <c r="K8" s="141" t="s">
        <v>11</v>
      </c>
      <c r="L8" s="160" t="s">
        <v>65</v>
      </c>
      <c r="M8" s="132" t="s">
        <v>66</v>
      </c>
      <c r="N8" s="193" t="s">
        <v>67</v>
      </c>
      <c r="O8" s="141" t="s">
        <v>68</v>
      </c>
      <c r="P8" s="155" t="s">
        <v>69</v>
      </c>
      <c r="Q8" s="131" t="s">
        <v>70</v>
      </c>
      <c r="R8" s="192" t="s">
        <v>71</v>
      </c>
      <c r="S8" s="141" t="s">
        <v>72</v>
      </c>
      <c r="T8" s="299" t="s">
        <v>78</v>
      </c>
    </row>
    <row r="9" spans="1:26" ht="16.5" thickBot="1">
      <c r="A9" s="146" t="s">
        <v>12</v>
      </c>
      <c r="B9" s="156" t="s">
        <v>13</v>
      </c>
      <c r="C9" s="99"/>
      <c r="D9" s="91">
        <f t="shared" ref="D9:S9" si="0">SUM(D10:D16)</f>
        <v>17360.025000000001</v>
      </c>
      <c r="E9" s="91">
        <f t="shared" si="0"/>
        <v>17360.025000000001</v>
      </c>
      <c r="F9" s="204">
        <f t="shared" si="0"/>
        <v>17360.025000000001</v>
      </c>
      <c r="G9" s="206">
        <f t="shared" si="0"/>
        <v>52080.075000000004</v>
      </c>
      <c r="H9" s="205">
        <f t="shared" si="0"/>
        <v>17360.025000000001</v>
      </c>
      <c r="I9" s="91">
        <f>C10*J7</f>
        <v>17360.025000000001</v>
      </c>
      <c r="J9" s="204">
        <f>C10*J7</f>
        <v>17360.025000000001</v>
      </c>
      <c r="K9" s="206">
        <f t="shared" si="0"/>
        <v>52080.075000000004</v>
      </c>
      <c r="L9" s="205">
        <f>C10*J7</f>
        <v>17360.025000000001</v>
      </c>
      <c r="M9" s="91">
        <f>C10*J7</f>
        <v>17360.025000000001</v>
      </c>
      <c r="N9" s="204">
        <f>C10*J7</f>
        <v>17360.025000000001</v>
      </c>
      <c r="O9" s="206">
        <f t="shared" si="0"/>
        <v>0</v>
      </c>
      <c r="P9" s="205">
        <f t="shared" si="0"/>
        <v>0</v>
      </c>
      <c r="Q9" s="91">
        <f t="shared" si="0"/>
        <v>0</v>
      </c>
      <c r="R9" s="204">
        <f t="shared" si="0"/>
        <v>0</v>
      </c>
      <c r="S9" s="206">
        <f t="shared" si="0"/>
        <v>0</v>
      </c>
      <c r="T9" s="298">
        <f>G9+K9+O9+S9</f>
        <v>104160.15000000001</v>
      </c>
    </row>
    <row r="10" spans="1:26">
      <c r="A10" s="58" t="s">
        <v>14</v>
      </c>
      <c r="B10" s="52" t="s">
        <v>99</v>
      </c>
      <c r="C10" s="14">
        <v>10.55</v>
      </c>
      <c r="D10" s="15">
        <f>C10*$J$7</f>
        <v>17360.025000000001</v>
      </c>
      <c r="E10" s="15">
        <f>C10*$J$7</f>
        <v>17360.025000000001</v>
      </c>
      <c r="F10" s="93">
        <f>C10*$J$7</f>
        <v>17360.025000000001</v>
      </c>
      <c r="G10" s="37">
        <f>SUM(D10:F10)</f>
        <v>52080.075000000004</v>
      </c>
      <c r="H10" s="31">
        <f>C10*$J$7</f>
        <v>17360.025000000001</v>
      </c>
      <c r="I10" s="15">
        <f>C10*J7</f>
        <v>17360.025000000001</v>
      </c>
      <c r="J10" s="93">
        <f>C10*J7</f>
        <v>17360.025000000001</v>
      </c>
      <c r="K10" s="106">
        <f>SUM(H10:J10)</f>
        <v>52080.075000000004</v>
      </c>
      <c r="L10" s="31"/>
      <c r="M10" s="15"/>
      <c r="N10" s="93"/>
      <c r="O10" s="106">
        <f>SUM(L10:N10)</f>
        <v>0</v>
      </c>
      <c r="P10" s="31"/>
      <c r="Q10" s="15"/>
      <c r="R10" s="93"/>
      <c r="S10" s="106">
        <f>SUM(P10:R10)</f>
        <v>0</v>
      </c>
      <c r="T10" s="263">
        <f t="shared" ref="T10:T36" si="1">G10+K10+O10+S10</f>
        <v>104160.15000000001</v>
      </c>
    </row>
    <row r="11" spans="1:26">
      <c r="A11" s="54" t="s">
        <v>16</v>
      </c>
      <c r="B11" s="48" t="s">
        <v>17</v>
      </c>
      <c r="C11" s="2">
        <v>0</v>
      </c>
      <c r="D11" s="8">
        <f t="shared" ref="D11:D16" si="2">C11*$J$7</f>
        <v>0</v>
      </c>
      <c r="E11" s="8">
        <f t="shared" ref="E11:E16" si="3">C11*$J$7</f>
        <v>0</v>
      </c>
      <c r="F11" s="94">
        <f t="shared" ref="F11:F16" si="4">C11*$J$7</f>
        <v>0</v>
      </c>
      <c r="G11" s="32">
        <f t="shared" ref="G11:G17" si="5">SUM(D11:F11)</f>
        <v>0</v>
      </c>
      <c r="H11" s="27">
        <f t="shared" ref="H11:H16" si="6">C11*$J$7</f>
        <v>0</v>
      </c>
      <c r="I11" s="8"/>
      <c r="J11" s="94"/>
      <c r="K11" s="33">
        <f t="shared" ref="K11:K16" si="7">SUM(H11:J11)</f>
        <v>0</v>
      </c>
      <c r="L11" s="27"/>
      <c r="M11" s="8"/>
      <c r="N11" s="94"/>
      <c r="O11" s="33">
        <f t="shared" ref="O11:O16" si="8">SUM(L11:N11)</f>
        <v>0</v>
      </c>
      <c r="P11" s="27"/>
      <c r="Q11" s="8"/>
      <c r="R11" s="94"/>
      <c r="S11" s="33">
        <f t="shared" ref="S11:S16" si="9">SUM(P11:R11)</f>
        <v>0</v>
      </c>
      <c r="T11" s="264">
        <f t="shared" si="1"/>
        <v>0</v>
      </c>
    </row>
    <row r="12" spans="1:26">
      <c r="A12" s="54" t="s">
        <v>18</v>
      </c>
      <c r="B12" s="48" t="s">
        <v>31</v>
      </c>
      <c r="C12" s="2">
        <v>0</v>
      </c>
      <c r="D12" s="8">
        <f t="shared" si="2"/>
        <v>0</v>
      </c>
      <c r="E12" s="8">
        <f t="shared" si="3"/>
        <v>0</v>
      </c>
      <c r="F12" s="94">
        <f t="shared" si="4"/>
        <v>0</v>
      </c>
      <c r="G12" s="32">
        <f t="shared" si="5"/>
        <v>0</v>
      </c>
      <c r="H12" s="27">
        <f t="shared" si="6"/>
        <v>0</v>
      </c>
      <c r="I12" s="8"/>
      <c r="J12" s="94"/>
      <c r="K12" s="33">
        <f t="shared" si="7"/>
        <v>0</v>
      </c>
      <c r="L12" s="27"/>
      <c r="M12" s="8"/>
      <c r="N12" s="94"/>
      <c r="O12" s="33">
        <f t="shared" si="8"/>
        <v>0</v>
      </c>
      <c r="P12" s="27"/>
      <c r="Q12" s="8"/>
      <c r="R12" s="94"/>
      <c r="S12" s="33">
        <f t="shared" si="9"/>
        <v>0</v>
      </c>
      <c r="T12" s="264">
        <f t="shared" si="1"/>
        <v>0</v>
      </c>
    </row>
    <row r="13" spans="1:26">
      <c r="A13" s="54" t="s">
        <v>32</v>
      </c>
      <c r="B13" s="48" t="s">
        <v>33</v>
      </c>
      <c r="C13" s="2"/>
      <c r="D13" s="8">
        <f t="shared" si="2"/>
        <v>0</v>
      </c>
      <c r="E13" s="8">
        <f t="shared" si="3"/>
        <v>0</v>
      </c>
      <c r="F13" s="94">
        <f t="shared" si="4"/>
        <v>0</v>
      </c>
      <c r="G13" s="32">
        <f t="shared" si="5"/>
        <v>0</v>
      </c>
      <c r="H13" s="27">
        <f t="shared" si="6"/>
        <v>0</v>
      </c>
      <c r="I13" s="8"/>
      <c r="J13" s="94"/>
      <c r="K13" s="33">
        <f t="shared" si="7"/>
        <v>0</v>
      </c>
      <c r="L13" s="27"/>
      <c r="M13" s="8"/>
      <c r="N13" s="94"/>
      <c r="O13" s="33">
        <f t="shared" si="8"/>
        <v>0</v>
      </c>
      <c r="P13" s="27"/>
      <c r="Q13" s="8"/>
      <c r="R13" s="94"/>
      <c r="S13" s="33">
        <f t="shared" si="9"/>
        <v>0</v>
      </c>
      <c r="T13" s="264">
        <f t="shared" si="1"/>
        <v>0</v>
      </c>
    </row>
    <row r="14" spans="1:26">
      <c r="A14" s="54" t="s">
        <v>34</v>
      </c>
      <c r="B14" s="48" t="s">
        <v>19</v>
      </c>
      <c r="C14" s="2">
        <v>0</v>
      </c>
      <c r="D14" s="8">
        <f t="shared" si="2"/>
        <v>0</v>
      </c>
      <c r="E14" s="8">
        <f t="shared" si="3"/>
        <v>0</v>
      </c>
      <c r="F14" s="94">
        <f t="shared" si="4"/>
        <v>0</v>
      </c>
      <c r="G14" s="32">
        <f t="shared" si="5"/>
        <v>0</v>
      </c>
      <c r="H14" s="27">
        <f t="shared" si="6"/>
        <v>0</v>
      </c>
      <c r="I14" s="8"/>
      <c r="J14" s="94"/>
      <c r="K14" s="33">
        <f t="shared" si="7"/>
        <v>0</v>
      </c>
      <c r="L14" s="27"/>
      <c r="M14" s="8"/>
      <c r="N14" s="94"/>
      <c r="O14" s="33">
        <f t="shared" si="8"/>
        <v>0</v>
      </c>
      <c r="P14" s="27"/>
      <c r="Q14" s="8"/>
      <c r="R14" s="94"/>
      <c r="S14" s="33">
        <f t="shared" si="9"/>
        <v>0</v>
      </c>
      <c r="T14" s="264">
        <f t="shared" si="1"/>
        <v>0</v>
      </c>
    </row>
    <row r="15" spans="1:26">
      <c r="A15" s="54" t="s">
        <v>35</v>
      </c>
      <c r="B15" s="48" t="s">
        <v>36</v>
      </c>
      <c r="C15" s="2">
        <v>0</v>
      </c>
      <c r="D15" s="8">
        <f t="shared" si="2"/>
        <v>0</v>
      </c>
      <c r="E15" s="8">
        <f t="shared" si="3"/>
        <v>0</v>
      </c>
      <c r="F15" s="94">
        <f t="shared" si="4"/>
        <v>0</v>
      </c>
      <c r="G15" s="32">
        <f t="shared" si="5"/>
        <v>0</v>
      </c>
      <c r="H15" s="27">
        <f t="shared" si="6"/>
        <v>0</v>
      </c>
      <c r="I15" s="8"/>
      <c r="J15" s="94"/>
      <c r="K15" s="33">
        <f t="shared" si="7"/>
        <v>0</v>
      </c>
      <c r="L15" s="27"/>
      <c r="M15" s="8"/>
      <c r="N15" s="94"/>
      <c r="O15" s="33">
        <f t="shared" si="8"/>
        <v>0</v>
      </c>
      <c r="P15" s="27"/>
      <c r="Q15" s="8"/>
      <c r="R15" s="94"/>
      <c r="S15" s="33">
        <f t="shared" si="9"/>
        <v>0</v>
      </c>
      <c r="T15" s="264">
        <f t="shared" si="1"/>
        <v>0</v>
      </c>
    </row>
    <row r="16" spans="1:26" ht="16.5" thickBot="1">
      <c r="A16" s="54" t="s">
        <v>37</v>
      </c>
      <c r="B16" s="50" t="s">
        <v>38</v>
      </c>
      <c r="C16" s="11">
        <v>0</v>
      </c>
      <c r="D16" s="12">
        <f t="shared" si="2"/>
        <v>0</v>
      </c>
      <c r="E16" s="12">
        <f t="shared" si="3"/>
        <v>0</v>
      </c>
      <c r="F16" s="95">
        <f t="shared" si="4"/>
        <v>0</v>
      </c>
      <c r="G16" s="34">
        <f t="shared" si="5"/>
        <v>0</v>
      </c>
      <c r="H16" s="29">
        <f t="shared" si="6"/>
        <v>0</v>
      </c>
      <c r="I16" s="12"/>
      <c r="J16" s="95"/>
      <c r="K16" s="163">
        <f t="shared" si="7"/>
        <v>0</v>
      </c>
      <c r="L16" s="29"/>
      <c r="M16" s="12"/>
      <c r="N16" s="95"/>
      <c r="O16" s="163">
        <f t="shared" si="8"/>
        <v>0</v>
      </c>
      <c r="P16" s="29"/>
      <c r="Q16" s="12"/>
      <c r="R16" s="95"/>
      <c r="S16" s="163">
        <f t="shared" si="9"/>
        <v>0</v>
      </c>
      <c r="T16" s="265">
        <f t="shared" si="1"/>
        <v>0</v>
      </c>
    </row>
    <row r="17" spans="1:22" ht="19.5" customHeight="1" thickBot="1">
      <c r="A17" s="55" t="s">
        <v>45</v>
      </c>
      <c r="B17" s="51" t="s">
        <v>89</v>
      </c>
      <c r="C17" s="23"/>
      <c r="D17" s="41">
        <v>2791</v>
      </c>
      <c r="E17" s="41">
        <v>1588</v>
      </c>
      <c r="F17" s="100">
        <v>5776</v>
      </c>
      <c r="G17" s="97">
        <f t="shared" si="5"/>
        <v>10155</v>
      </c>
      <c r="H17" s="101">
        <v>15130</v>
      </c>
      <c r="I17" s="41">
        <v>10282</v>
      </c>
      <c r="J17" s="100">
        <v>1408</v>
      </c>
      <c r="K17" s="164">
        <f>SUM(H17:J17)</f>
        <v>26820</v>
      </c>
      <c r="L17" s="101">
        <v>1147</v>
      </c>
      <c r="M17" s="41">
        <v>721</v>
      </c>
      <c r="N17" s="100">
        <v>2593</v>
      </c>
      <c r="O17" s="164">
        <f>SUM(L17:N17)</f>
        <v>4461</v>
      </c>
      <c r="P17" s="101"/>
      <c r="Q17" s="41"/>
      <c r="R17" s="100"/>
      <c r="S17" s="164">
        <f>SUM(P17:R17)</f>
        <v>0</v>
      </c>
      <c r="T17" s="164">
        <f t="shared" si="1"/>
        <v>41436</v>
      </c>
    </row>
    <row r="18" spans="1:22">
      <c r="A18" s="54"/>
      <c r="B18" s="52"/>
      <c r="C18" s="14"/>
      <c r="D18" s="15"/>
      <c r="E18" s="15"/>
      <c r="F18" s="93"/>
      <c r="G18" s="106"/>
      <c r="H18" s="107"/>
      <c r="I18" s="15"/>
      <c r="J18" s="93"/>
      <c r="K18" s="106"/>
      <c r="L18" s="107"/>
      <c r="M18" s="15"/>
      <c r="N18" s="93"/>
      <c r="O18" s="106"/>
      <c r="P18" s="107"/>
      <c r="Q18" s="15"/>
      <c r="R18" s="93"/>
      <c r="S18" s="106">
        <f t="shared" ref="S18" si="10">S17-S9</f>
        <v>0</v>
      </c>
      <c r="T18" s="263">
        <f t="shared" si="1"/>
        <v>0</v>
      </c>
      <c r="V18" s="19"/>
    </row>
    <row r="19" spans="1:22" ht="16.5" thickBot="1">
      <c r="A19" s="56"/>
      <c r="B19" s="50"/>
      <c r="C19" s="11"/>
      <c r="D19" s="12"/>
      <c r="E19" s="12"/>
      <c r="F19" s="95"/>
      <c r="G19" s="34"/>
      <c r="H19" s="98"/>
      <c r="I19" s="12"/>
      <c r="J19" s="95"/>
      <c r="K19" s="163"/>
      <c r="L19" s="98"/>
      <c r="M19" s="12"/>
      <c r="N19" s="95"/>
      <c r="O19" s="163"/>
      <c r="P19" s="98"/>
      <c r="Q19" s="12"/>
      <c r="R19" s="95"/>
      <c r="S19" s="163"/>
      <c r="T19" s="265">
        <f t="shared" si="1"/>
        <v>0</v>
      </c>
    </row>
    <row r="20" spans="1:22" ht="18.75" customHeight="1" thickBot="1">
      <c r="A20" s="59" t="s">
        <v>22</v>
      </c>
      <c r="B20" s="51" t="s">
        <v>23</v>
      </c>
      <c r="C20" s="23"/>
      <c r="D20" s="41">
        <f>SUM(D21:D32)</f>
        <v>17360.025000000001</v>
      </c>
      <c r="E20" s="41">
        <f t="shared" ref="E20:H20" si="11">SUM(E21:E32)</f>
        <v>17360.025000000001</v>
      </c>
      <c r="F20" s="100">
        <f t="shared" si="11"/>
        <v>17360.025000000001</v>
      </c>
      <c r="G20" s="97">
        <f>SUM(D20:F20)</f>
        <v>52080.075000000004</v>
      </c>
      <c r="H20" s="101">
        <f t="shared" si="11"/>
        <v>17360.025000000001</v>
      </c>
      <c r="I20" s="41">
        <f>I25+I24+I23+I22+I21+I26+I27+I28+I29+I30+I32</f>
        <v>17360.025000000001</v>
      </c>
      <c r="J20" s="100">
        <f>J21+J22+J23+J24+J25+J26+J27+J28+J29+J30+J32</f>
        <v>17360.025000000001</v>
      </c>
      <c r="K20" s="97">
        <f>SUM(H20:J20)</f>
        <v>52080.075000000004</v>
      </c>
      <c r="L20" s="101">
        <f>L25+L24+L23+L22+L21</f>
        <v>17360.025000000001</v>
      </c>
      <c r="M20" s="41">
        <f>M25+M24</f>
        <v>17360.025000000001</v>
      </c>
      <c r="N20" s="100">
        <f>N24+N25</f>
        <v>17360.025000000001</v>
      </c>
      <c r="O20" s="97">
        <f>SUM(L20:N20)</f>
        <v>52080.075000000004</v>
      </c>
      <c r="P20" s="101">
        <f>P24+P25</f>
        <v>17360.025000000001</v>
      </c>
      <c r="Q20" s="41">
        <f>Q25+Q24+Q23+Q22+Q21</f>
        <v>17360.025000000001</v>
      </c>
      <c r="R20" s="100">
        <f>R25+R24+R23+R22+R21</f>
        <v>17360.025000000001</v>
      </c>
      <c r="S20" s="97">
        <f>SUM(P20:R20)</f>
        <v>52080.075000000004</v>
      </c>
      <c r="T20" s="164">
        <f t="shared" si="1"/>
        <v>208320.30000000002</v>
      </c>
    </row>
    <row r="21" spans="1:22">
      <c r="A21" s="58" t="s">
        <v>24</v>
      </c>
      <c r="B21" s="52" t="s">
        <v>17</v>
      </c>
      <c r="C21" s="14">
        <v>0</v>
      </c>
      <c r="D21" s="15">
        <f t="shared" ref="D21:D30" si="12">C21*$J$7</f>
        <v>0</v>
      </c>
      <c r="E21" s="15">
        <f>C21*$J$7</f>
        <v>0</v>
      </c>
      <c r="F21" s="93">
        <f>C21*$J$7</f>
        <v>0</v>
      </c>
      <c r="G21" s="37">
        <f>SUM(D21:F21)</f>
        <v>0</v>
      </c>
      <c r="H21" s="31">
        <f t="shared" ref="H21:H30" si="13">C21*$J$7</f>
        <v>0</v>
      </c>
      <c r="I21" s="15">
        <v>0</v>
      </c>
      <c r="J21" s="93">
        <v>0</v>
      </c>
      <c r="K21" s="37">
        <f>SUM(H21:J21)</f>
        <v>0</v>
      </c>
      <c r="L21" s="31">
        <v>0</v>
      </c>
      <c r="M21" s="15">
        <v>0</v>
      </c>
      <c r="N21" s="93">
        <v>0</v>
      </c>
      <c r="O21" s="37">
        <f>SUM(L21:N21)</f>
        <v>0</v>
      </c>
      <c r="P21" s="31">
        <v>0</v>
      </c>
      <c r="Q21" s="15">
        <v>0</v>
      </c>
      <c r="R21" s="93">
        <v>0</v>
      </c>
      <c r="S21" s="37">
        <f>SUM(P21:R21)</f>
        <v>0</v>
      </c>
      <c r="T21" s="263">
        <f t="shared" si="1"/>
        <v>0</v>
      </c>
    </row>
    <row r="22" spans="1:22">
      <c r="A22" s="54" t="s">
        <v>25</v>
      </c>
      <c r="B22" s="48" t="s">
        <v>59</v>
      </c>
      <c r="C22" s="2">
        <v>0</v>
      </c>
      <c r="D22" s="8">
        <f t="shared" si="12"/>
        <v>0</v>
      </c>
      <c r="E22" s="8">
        <f t="shared" ref="E22:E30" si="14">C22*$J$7</f>
        <v>0</v>
      </c>
      <c r="F22" s="94">
        <f t="shared" ref="F22:F30" si="15">C22*$J$7</f>
        <v>0</v>
      </c>
      <c r="G22" s="32">
        <f t="shared" ref="G22:G35" si="16">SUM(D22:F22)</f>
        <v>0</v>
      </c>
      <c r="H22" s="27">
        <f t="shared" si="13"/>
        <v>0</v>
      </c>
      <c r="I22" s="8">
        <v>0</v>
      </c>
      <c r="J22" s="94">
        <v>0</v>
      </c>
      <c r="K22" s="32">
        <f>SUM(H22:J22)</f>
        <v>0</v>
      </c>
      <c r="L22" s="27">
        <v>0</v>
      </c>
      <c r="M22" s="8">
        <v>0</v>
      </c>
      <c r="N22" s="94">
        <v>0</v>
      </c>
      <c r="O22" s="32">
        <f>SUM(L22:N22)</f>
        <v>0</v>
      </c>
      <c r="P22" s="27">
        <v>0</v>
      </c>
      <c r="Q22" s="8">
        <v>0</v>
      </c>
      <c r="R22" s="94">
        <v>0</v>
      </c>
      <c r="S22" s="32">
        <f>SUM(P22:R22)</f>
        <v>0</v>
      </c>
      <c r="T22" s="264">
        <f t="shared" si="1"/>
        <v>0</v>
      </c>
    </row>
    <row r="23" spans="1:22" ht="16.5" thickBot="1">
      <c r="A23" s="56" t="s">
        <v>26</v>
      </c>
      <c r="B23" s="50" t="s">
        <v>31</v>
      </c>
      <c r="C23" s="11">
        <v>0</v>
      </c>
      <c r="D23" s="12">
        <f t="shared" si="12"/>
        <v>0</v>
      </c>
      <c r="E23" s="12">
        <f t="shared" si="14"/>
        <v>0</v>
      </c>
      <c r="F23" s="95">
        <f t="shared" si="15"/>
        <v>0</v>
      </c>
      <c r="G23" s="34">
        <f t="shared" si="16"/>
        <v>0</v>
      </c>
      <c r="H23" s="29">
        <f t="shared" si="13"/>
        <v>0</v>
      </c>
      <c r="I23" s="12">
        <v>0</v>
      </c>
      <c r="J23" s="95">
        <v>0</v>
      </c>
      <c r="K23" s="34">
        <f t="shared" ref="K23:K35" si="17">SUM(H23:J23)</f>
        <v>0</v>
      </c>
      <c r="L23" s="29">
        <v>0</v>
      </c>
      <c r="M23" s="12">
        <v>0</v>
      </c>
      <c r="N23" s="95">
        <v>0</v>
      </c>
      <c r="O23" s="34">
        <f t="shared" ref="O23:O35" si="18">SUM(L23:N23)</f>
        <v>0</v>
      </c>
      <c r="P23" s="29">
        <v>0</v>
      </c>
      <c r="Q23" s="12">
        <v>0</v>
      </c>
      <c r="R23" s="95">
        <v>0</v>
      </c>
      <c r="S23" s="34">
        <f t="shared" ref="S23:S35" si="19">SUM(P23:R23)</f>
        <v>0</v>
      </c>
      <c r="T23" s="265">
        <f t="shared" si="1"/>
        <v>0</v>
      </c>
    </row>
    <row r="24" spans="1:22" ht="20.25" customHeight="1" thickBot="1">
      <c r="A24" s="57" t="s">
        <v>27</v>
      </c>
      <c r="B24" s="51" t="s">
        <v>53</v>
      </c>
      <c r="C24" s="23">
        <v>0</v>
      </c>
      <c r="D24" s="41">
        <v>0</v>
      </c>
      <c r="E24" s="41">
        <v>0</v>
      </c>
      <c r="F24" s="100"/>
      <c r="G24" s="97">
        <f t="shared" si="16"/>
        <v>0</v>
      </c>
      <c r="H24" s="101"/>
      <c r="I24" s="41"/>
      <c r="J24" s="100"/>
      <c r="K24" s="97">
        <f t="shared" si="17"/>
        <v>0</v>
      </c>
      <c r="L24" s="101"/>
      <c r="M24" s="41"/>
      <c r="N24" s="100"/>
      <c r="O24" s="97">
        <f t="shared" si="18"/>
        <v>0</v>
      </c>
      <c r="P24" s="101"/>
      <c r="Q24" s="41"/>
      <c r="R24" s="100"/>
      <c r="S24" s="97">
        <f t="shared" si="19"/>
        <v>0</v>
      </c>
      <c r="T24" s="164">
        <f t="shared" si="1"/>
        <v>0</v>
      </c>
    </row>
    <row r="25" spans="1:22">
      <c r="A25" s="58" t="s">
        <v>39</v>
      </c>
      <c r="B25" s="169" t="s">
        <v>54</v>
      </c>
      <c r="C25" s="14">
        <v>10.55</v>
      </c>
      <c r="D25" s="15">
        <f t="shared" si="12"/>
        <v>17360.025000000001</v>
      </c>
      <c r="E25" s="15">
        <f t="shared" si="14"/>
        <v>17360.025000000001</v>
      </c>
      <c r="F25" s="93">
        <f t="shared" si="15"/>
        <v>17360.025000000001</v>
      </c>
      <c r="G25" s="37">
        <f t="shared" si="16"/>
        <v>52080.075000000004</v>
      </c>
      <c r="H25" s="31">
        <f t="shared" si="13"/>
        <v>17360.025000000001</v>
      </c>
      <c r="I25" s="17">
        <f>C25*J7</f>
        <v>17360.025000000001</v>
      </c>
      <c r="J25" s="166">
        <f>C25*J7</f>
        <v>17360.025000000001</v>
      </c>
      <c r="K25" s="36">
        <f t="shared" si="17"/>
        <v>52080.075000000004</v>
      </c>
      <c r="L25" s="31">
        <f>C25*J7</f>
        <v>17360.025000000001</v>
      </c>
      <c r="M25" s="15">
        <f>C25*J7</f>
        <v>17360.025000000001</v>
      </c>
      <c r="N25" s="93">
        <f>C25*J7</f>
        <v>17360.025000000001</v>
      </c>
      <c r="O25" s="36">
        <f t="shared" si="18"/>
        <v>52080.075000000004</v>
      </c>
      <c r="P25" s="31">
        <f>C25*J7</f>
        <v>17360.025000000001</v>
      </c>
      <c r="Q25" s="15">
        <f>C25*J7</f>
        <v>17360.025000000001</v>
      </c>
      <c r="R25" s="93">
        <f>J7*C25</f>
        <v>17360.025000000001</v>
      </c>
      <c r="S25" s="36">
        <f t="shared" si="19"/>
        <v>52080.075000000004</v>
      </c>
      <c r="T25" s="263">
        <f t="shared" si="1"/>
        <v>208320.30000000002</v>
      </c>
    </row>
    <row r="26" spans="1:22">
      <c r="A26" s="55" t="s">
        <v>40</v>
      </c>
      <c r="B26" s="48" t="s">
        <v>55</v>
      </c>
      <c r="C26" s="2">
        <v>0</v>
      </c>
      <c r="D26" s="8">
        <f t="shared" si="12"/>
        <v>0</v>
      </c>
      <c r="E26" s="8">
        <f t="shared" si="14"/>
        <v>0</v>
      </c>
      <c r="F26" s="94">
        <f t="shared" si="15"/>
        <v>0</v>
      </c>
      <c r="G26" s="32">
        <f t="shared" si="16"/>
        <v>0</v>
      </c>
      <c r="H26" s="27">
        <f t="shared" si="13"/>
        <v>0</v>
      </c>
      <c r="I26" s="12"/>
      <c r="J26" s="95"/>
      <c r="K26" s="34">
        <f t="shared" si="17"/>
        <v>0</v>
      </c>
      <c r="L26" s="27"/>
      <c r="M26" s="8"/>
      <c r="N26" s="94"/>
      <c r="O26" s="34">
        <f t="shared" si="18"/>
        <v>0</v>
      </c>
      <c r="P26" s="27"/>
      <c r="Q26" s="8"/>
      <c r="R26" s="94"/>
      <c r="S26" s="34">
        <f t="shared" si="19"/>
        <v>0</v>
      </c>
      <c r="T26" s="264">
        <f t="shared" si="1"/>
        <v>0</v>
      </c>
    </row>
    <row r="27" spans="1:22">
      <c r="A27" s="54" t="s">
        <v>41</v>
      </c>
      <c r="B27" s="48" t="s">
        <v>28</v>
      </c>
      <c r="C27" s="2">
        <v>0</v>
      </c>
      <c r="D27" s="8">
        <f t="shared" si="12"/>
        <v>0</v>
      </c>
      <c r="E27" s="8">
        <f t="shared" si="14"/>
        <v>0</v>
      </c>
      <c r="F27" s="94">
        <f t="shared" si="15"/>
        <v>0</v>
      </c>
      <c r="G27" s="32">
        <f t="shared" si="16"/>
        <v>0</v>
      </c>
      <c r="H27" s="27">
        <f t="shared" si="13"/>
        <v>0</v>
      </c>
      <c r="I27" s="8"/>
      <c r="J27" s="94"/>
      <c r="K27" s="34">
        <f t="shared" si="17"/>
        <v>0</v>
      </c>
      <c r="L27" s="27"/>
      <c r="M27" s="8"/>
      <c r="N27" s="94"/>
      <c r="O27" s="34">
        <f t="shared" si="18"/>
        <v>0</v>
      </c>
      <c r="P27" s="27"/>
      <c r="Q27" s="8"/>
      <c r="R27" s="94"/>
      <c r="S27" s="34">
        <f t="shared" si="19"/>
        <v>0</v>
      </c>
      <c r="T27" s="264">
        <f t="shared" si="1"/>
        <v>0</v>
      </c>
    </row>
    <row r="28" spans="1:22">
      <c r="A28" s="54" t="s">
        <v>42</v>
      </c>
      <c r="B28" s="48" t="s">
        <v>36</v>
      </c>
      <c r="C28" s="2">
        <v>0</v>
      </c>
      <c r="D28" s="8">
        <f t="shared" si="12"/>
        <v>0</v>
      </c>
      <c r="E28" s="8">
        <f t="shared" si="14"/>
        <v>0</v>
      </c>
      <c r="F28" s="94">
        <f t="shared" si="15"/>
        <v>0</v>
      </c>
      <c r="G28" s="32">
        <f t="shared" si="16"/>
        <v>0</v>
      </c>
      <c r="H28" s="27">
        <f t="shared" si="13"/>
        <v>0</v>
      </c>
      <c r="I28" s="8"/>
      <c r="J28" s="94"/>
      <c r="K28" s="34">
        <f t="shared" si="17"/>
        <v>0</v>
      </c>
      <c r="L28" s="27"/>
      <c r="M28" s="8"/>
      <c r="N28" s="94"/>
      <c r="O28" s="34">
        <f t="shared" si="18"/>
        <v>0</v>
      </c>
      <c r="P28" s="27"/>
      <c r="Q28" s="8"/>
      <c r="R28" s="94"/>
      <c r="S28" s="34">
        <f t="shared" si="19"/>
        <v>0</v>
      </c>
      <c r="T28" s="264">
        <f t="shared" si="1"/>
        <v>0</v>
      </c>
    </row>
    <row r="29" spans="1:22">
      <c r="A29" s="54" t="s">
        <v>43</v>
      </c>
      <c r="B29" s="48" t="s">
        <v>38</v>
      </c>
      <c r="C29" s="2">
        <v>0</v>
      </c>
      <c r="D29" s="8">
        <f t="shared" si="12"/>
        <v>0</v>
      </c>
      <c r="E29" s="8">
        <f t="shared" si="14"/>
        <v>0</v>
      </c>
      <c r="F29" s="94">
        <f t="shared" si="15"/>
        <v>0</v>
      </c>
      <c r="G29" s="32">
        <f t="shared" si="16"/>
        <v>0</v>
      </c>
      <c r="H29" s="27">
        <f t="shared" si="13"/>
        <v>0</v>
      </c>
      <c r="I29" s="8"/>
      <c r="J29" s="94"/>
      <c r="K29" s="34">
        <f t="shared" si="17"/>
        <v>0</v>
      </c>
      <c r="L29" s="27"/>
      <c r="M29" s="8"/>
      <c r="N29" s="94"/>
      <c r="O29" s="34">
        <f t="shared" si="18"/>
        <v>0</v>
      </c>
      <c r="P29" s="27"/>
      <c r="Q29" s="8"/>
      <c r="R29" s="94"/>
      <c r="S29" s="34">
        <f t="shared" si="19"/>
        <v>0</v>
      </c>
      <c r="T29" s="264">
        <f t="shared" si="1"/>
        <v>0</v>
      </c>
    </row>
    <row r="30" spans="1:22">
      <c r="A30" s="54" t="s">
        <v>44</v>
      </c>
      <c r="B30" s="48" t="s">
        <v>33</v>
      </c>
      <c r="C30" s="2"/>
      <c r="D30" s="8">
        <f t="shared" si="12"/>
        <v>0</v>
      </c>
      <c r="E30" s="8">
        <f t="shared" si="14"/>
        <v>0</v>
      </c>
      <c r="F30" s="94">
        <f t="shared" si="15"/>
        <v>0</v>
      </c>
      <c r="G30" s="32">
        <f t="shared" si="16"/>
        <v>0</v>
      </c>
      <c r="H30" s="27">
        <f t="shared" si="13"/>
        <v>0</v>
      </c>
      <c r="I30" s="8"/>
      <c r="J30" s="94"/>
      <c r="K30" s="32">
        <f t="shared" si="17"/>
        <v>0</v>
      </c>
      <c r="L30" s="27"/>
      <c r="M30" s="8"/>
      <c r="N30" s="94"/>
      <c r="O30" s="32">
        <f t="shared" si="18"/>
        <v>0</v>
      </c>
      <c r="P30" s="27"/>
      <c r="Q30" s="8"/>
      <c r="R30" s="94"/>
      <c r="S30" s="32">
        <f t="shared" si="19"/>
        <v>0</v>
      </c>
      <c r="T30" s="264">
        <f t="shared" si="1"/>
        <v>0</v>
      </c>
    </row>
    <row r="31" spans="1:22">
      <c r="A31" s="54" t="s">
        <v>46</v>
      </c>
      <c r="B31" s="48" t="s">
        <v>29</v>
      </c>
      <c r="C31" s="2"/>
      <c r="D31" s="8"/>
      <c r="E31" s="8"/>
      <c r="F31" s="94"/>
      <c r="G31" s="32">
        <f t="shared" si="16"/>
        <v>0</v>
      </c>
      <c r="H31" s="28"/>
      <c r="I31" s="8"/>
      <c r="J31" s="94"/>
      <c r="K31" s="32">
        <f t="shared" si="17"/>
        <v>0</v>
      </c>
      <c r="L31" s="28"/>
      <c r="M31" s="8"/>
      <c r="N31" s="94"/>
      <c r="O31" s="32">
        <f t="shared" si="18"/>
        <v>0</v>
      </c>
      <c r="P31" s="28"/>
      <c r="Q31" s="8"/>
      <c r="R31" s="94"/>
      <c r="S31" s="32">
        <f t="shared" si="19"/>
        <v>0</v>
      </c>
      <c r="T31" s="264">
        <f t="shared" si="1"/>
        <v>0</v>
      </c>
    </row>
    <row r="32" spans="1:22">
      <c r="A32" s="54" t="s">
        <v>58</v>
      </c>
      <c r="B32" s="48" t="s">
        <v>30</v>
      </c>
      <c r="C32" s="2"/>
      <c r="D32" s="8">
        <f>SUM(D34:D35)</f>
        <v>0</v>
      </c>
      <c r="E32" s="8">
        <f t="shared" ref="E32:H32" si="20">SUM(E34:E35)</f>
        <v>0</v>
      </c>
      <c r="F32" s="94">
        <f t="shared" si="20"/>
        <v>0</v>
      </c>
      <c r="G32" s="32">
        <f t="shared" si="16"/>
        <v>0</v>
      </c>
      <c r="H32" s="27">
        <f t="shared" si="20"/>
        <v>0</v>
      </c>
      <c r="I32" s="8"/>
      <c r="J32" s="94"/>
      <c r="K32" s="32">
        <f t="shared" si="17"/>
        <v>0</v>
      </c>
      <c r="L32" s="27"/>
      <c r="M32" s="8"/>
      <c r="N32" s="94"/>
      <c r="O32" s="32">
        <f t="shared" si="18"/>
        <v>0</v>
      </c>
      <c r="P32" s="27"/>
      <c r="Q32" s="8"/>
      <c r="R32" s="94"/>
      <c r="S32" s="32">
        <f t="shared" si="19"/>
        <v>0</v>
      </c>
      <c r="T32" s="264">
        <f t="shared" si="1"/>
        <v>0</v>
      </c>
    </row>
    <row r="33" spans="1:22">
      <c r="A33" s="54"/>
      <c r="B33" s="48" t="s">
        <v>56</v>
      </c>
      <c r="C33" s="2"/>
      <c r="D33" s="8"/>
      <c r="E33" s="8"/>
      <c r="F33" s="94"/>
      <c r="G33" s="32">
        <f t="shared" si="16"/>
        <v>0</v>
      </c>
      <c r="H33" s="28"/>
      <c r="I33" s="8"/>
      <c r="J33" s="94"/>
      <c r="K33" s="32">
        <f t="shared" si="17"/>
        <v>0</v>
      </c>
      <c r="L33" s="28"/>
      <c r="M33" s="8"/>
      <c r="N33" s="94"/>
      <c r="O33" s="32">
        <f t="shared" si="18"/>
        <v>0</v>
      </c>
      <c r="P33" s="28"/>
      <c r="Q33" s="8"/>
      <c r="R33" s="94"/>
      <c r="S33" s="32">
        <f t="shared" si="19"/>
        <v>0</v>
      </c>
      <c r="T33" s="264">
        <f t="shared" si="1"/>
        <v>0</v>
      </c>
    </row>
    <row r="34" spans="1:22">
      <c r="A34" s="54"/>
      <c r="B34" s="48" t="s">
        <v>76</v>
      </c>
      <c r="C34" s="2"/>
      <c r="D34" s="8"/>
      <c r="E34" s="8"/>
      <c r="F34" s="94"/>
      <c r="G34" s="32">
        <f t="shared" si="16"/>
        <v>0</v>
      </c>
      <c r="H34" s="28"/>
      <c r="I34" s="8"/>
      <c r="J34" s="94"/>
      <c r="K34" s="32">
        <f t="shared" si="17"/>
        <v>0</v>
      </c>
      <c r="L34" s="28"/>
      <c r="M34" s="8"/>
      <c r="N34" s="94"/>
      <c r="O34" s="32">
        <f t="shared" si="18"/>
        <v>0</v>
      </c>
      <c r="P34" s="28"/>
      <c r="Q34" s="8"/>
      <c r="R34" s="94"/>
      <c r="S34" s="32">
        <f t="shared" si="19"/>
        <v>0</v>
      </c>
      <c r="T34" s="264">
        <f t="shared" si="1"/>
        <v>0</v>
      </c>
    </row>
    <row r="35" spans="1:22" ht="16.5" thickBot="1">
      <c r="A35" s="80"/>
      <c r="B35" s="50" t="s">
        <v>73</v>
      </c>
      <c r="C35" s="11"/>
      <c r="D35" s="12"/>
      <c r="E35" s="12"/>
      <c r="F35" s="95"/>
      <c r="G35" s="165">
        <f t="shared" si="16"/>
        <v>0</v>
      </c>
      <c r="H35" s="98"/>
      <c r="I35" s="12"/>
      <c r="J35" s="95"/>
      <c r="K35" s="165">
        <f t="shared" si="17"/>
        <v>0</v>
      </c>
      <c r="L35" s="98"/>
      <c r="M35" s="12"/>
      <c r="N35" s="95"/>
      <c r="O35" s="34">
        <f t="shared" si="18"/>
        <v>0</v>
      </c>
      <c r="P35" s="98"/>
      <c r="Q35" s="12"/>
      <c r="R35" s="95"/>
      <c r="S35" s="165">
        <f t="shared" si="19"/>
        <v>0</v>
      </c>
      <c r="T35" s="265">
        <f t="shared" si="1"/>
        <v>0</v>
      </c>
    </row>
    <row r="36" spans="1:22" ht="18.75" customHeight="1" thickBot="1">
      <c r="A36" s="83"/>
      <c r="B36" s="23" t="s">
        <v>57</v>
      </c>
      <c r="C36" s="23"/>
      <c r="D36" s="41">
        <v>-28319</v>
      </c>
      <c r="E36" s="41"/>
      <c r="F36" s="41"/>
      <c r="G36" s="42">
        <f>G17-G20</f>
        <v>-41925.075000000004</v>
      </c>
      <c r="H36" s="41"/>
      <c r="I36" s="41"/>
      <c r="J36" s="41"/>
      <c r="K36" s="42">
        <f>K17-K20</f>
        <v>-25260.075000000004</v>
      </c>
      <c r="L36" s="41"/>
      <c r="M36" s="41"/>
      <c r="N36" s="100"/>
      <c r="O36" s="97">
        <f>O17-O20</f>
        <v>-47619.075000000004</v>
      </c>
      <c r="P36" s="101"/>
      <c r="Q36" s="41"/>
      <c r="R36" s="41"/>
      <c r="S36" s="92">
        <f>S17-S20</f>
        <v>-52080.075000000004</v>
      </c>
      <c r="T36" s="164">
        <f t="shared" si="1"/>
        <v>-166884.30000000002</v>
      </c>
      <c r="U36" s="19"/>
      <c r="V36" s="19"/>
    </row>
    <row r="38" spans="1:22">
      <c r="B38" s="1" t="s">
        <v>100</v>
      </c>
      <c r="C38" s="1">
        <v>10.55</v>
      </c>
      <c r="K38" s="19"/>
      <c r="M38" s="19"/>
      <c r="O38" s="380">
        <f>D36+G36+K36+O36</f>
        <v>-143123.22500000003</v>
      </c>
      <c r="T38" s="19">
        <f>T36+D36</f>
        <v>-195203.30000000002</v>
      </c>
    </row>
    <row r="39" spans="1:22">
      <c r="G39" s="19"/>
      <c r="M39" s="19"/>
      <c r="O39" s="19"/>
    </row>
    <row r="40" spans="1:22">
      <c r="D40" s="19"/>
    </row>
  </sheetData>
  <mergeCells count="3">
    <mergeCell ref="A4:K4"/>
    <mergeCell ref="A5:K5"/>
    <mergeCell ref="A6:K6"/>
  </mergeCells>
  <pageMargins left="0.25" right="0.25" top="0.75" bottom="0.75" header="0.3" footer="0.3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кир71</vt:lpstr>
      <vt:lpstr>кир73</vt:lpstr>
      <vt:lpstr>окт74</vt:lpstr>
      <vt:lpstr>окт91</vt:lpstr>
      <vt:lpstr>окт128</vt:lpstr>
      <vt:lpstr>окт134</vt:lpstr>
      <vt:lpstr>окт144а</vt:lpstr>
      <vt:lpstr>окт148а</vt:lpstr>
      <vt:lpstr>пар4</vt:lpstr>
      <vt:lpstr>Лист1</vt:lpstr>
      <vt:lpstr>окт128!Область_печати</vt:lpstr>
      <vt:lpstr>окт144а!Область_печати</vt:lpstr>
      <vt:lpstr>окт148а!Область_печати</vt:lpstr>
      <vt:lpstr>окт91!Область_печати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2021-10-25T03:15:11Z</dcterms:modified>
</cp:coreProperties>
</file>